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備品の確認" sheetId="1" state="visible" r:id="rId3"/>
    <sheet name="備品記録" sheetId="2" state="visible" r:id="rId4"/>
  </sheets>
  <definedNames>
    <definedName function="false" hidden="false" localSheetId="0" name="_xlnm.Print_Area" vbProcedure="false">備品の確認!$A$1:$I$21</definedName>
    <definedName function="false" hidden="false" localSheetId="0" name="_xlnm.Print_Titles" vbProcedure="false">備品の確認!$9:$9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<sst xmlns="http://schemas.openxmlformats.org/spreadsheetml/2006/main" count="190" uniqueCount="102">
  <si>
    <t xml:space="preserve">備品の確認</t>
  </si>
  <si>
    <t xml:space="preserve">日付の前提</t>
  </si>
  <si>
    <t xml:space="preserve">入力の前提</t>
  </si>
  <si>
    <t xml:space="preserve">基準日</t>
  </si>
  <si>
    <t xml:space="preserve">確認間隔（日）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</si>
  <si>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点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行・現在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直近の利用記録。返却しても現物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状態の不足は残ります。使用可否・全履歴の判定なし。</t>
    </r>
  </si>
  <si>
    <t xml:space="preserve">登録（件）</t>
  </si>
  <si>
    <t xml:space="preserve">保管記録（件）</t>
  </si>
  <si>
    <t xml:space="preserve">貸出中（件）</t>
  </si>
  <si>
    <t xml:space="preserve">返却記録（件）</t>
  </si>
  <si>
    <t xml:space="preserve">返却期限超過（件）</t>
  </si>
  <si>
    <t xml:space="preserve">返却期日（件）</t>
  </si>
  <si>
    <t xml:space="preserve">期限未確認（件）</t>
  </si>
  <si>
    <t xml:space="preserve">現物未確認（件）</t>
  </si>
  <si>
    <t xml:space="preserve">確認間隔超過（件）</t>
  </si>
  <si>
    <t xml:space="preserve">記録要確認（件）</t>
  </si>
  <si>
    <t xml:space="preserve">状態要対応（件）</t>
  </si>
  <si>
    <t xml:space="preserve">利用未確認（件）</t>
  </si>
  <si>
    <r>
      <rPr>
        <b val="true"/>
        <sz val="11"/>
        <color rgb="FFFFFFFF"/>
        <rFont val="Noto Sans JP"/>
        <family val="2"/>
      </rPr>
      <t xml:space="preserve">備品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</si>
  <si>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種類</t>
  </si>
  <si>
    <r>
      <rPr>
        <b val="true"/>
        <sz val="11"/>
        <color rgb="FFFFFFFF"/>
        <rFont val="Noto Sans JP"/>
        <family val="2"/>
      </rPr>
      <t xml:space="preserve">記録所在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</si>
  <si>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利用区分</t>
  </si>
  <si>
    <r>
      <rPr>
        <b val="true"/>
        <sz val="11"/>
        <color rgb="FFFFFFFF"/>
        <rFont val="Noto Sans JP"/>
        <family val="2"/>
      </rPr>
      <t xml:space="preserve">借用者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</si>
  <si>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返却期日</t>
  </si>
  <si>
    <t xml:space="preserve">貸出状況</t>
  </si>
  <si>
    <t xml:space="preserve">現物確認状況</t>
  </si>
  <si>
    <t xml:space="preserve">状態確認</t>
  </si>
  <si>
    <t xml:space="preserve">備品の記録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</si>
  <si>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O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備品。備品</t>
    </r>
    <r>
      <rPr>
        <sz val="11"/>
        <color rgb="FF20283F"/>
        <rFont val="Arial"/>
        <family val="0"/>
        <charset val="1"/>
      </rPr>
      <t xml:space="preserve">AST-/</t>
    </r>
    <r>
      <rPr>
        <sz val="11"/>
        <color rgb="FF20283F"/>
        <rFont val="Noto Sans JP"/>
        <family val="2"/>
      </rPr>
      <t xml:space="preserve">場所</t>
    </r>
    <r>
      <rPr>
        <sz val="11"/>
        <color rgb="FF20283F"/>
        <rFont val="Arial"/>
        <family val="0"/>
        <charset val="1"/>
      </rPr>
      <t xml:space="preserve">LOC-/</t>
    </r>
    <r>
      <rPr>
        <sz val="11"/>
        <color rgb="FF20283F"/>
        <rFont val="Noto Sans JP"/>
        <family val="2"/>
      </rPr>
      <t xml:space="preserve">人物</t>
    </r>
    <r>
      <rPr>
        <sz val="11"/>
        <color rgb="FF20283F"/>
        <rFont val="Arial"/>
        <family val="0"/>
        <charset val="1"/>
      </rPr>
      <t xml:space="preserve">PER-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桁。品名・型番と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の対応は別保存。</t>
    </r>
  </si>
  <si>
    <t xml:space="preserve">確認間隔は整理の目安。過去の現物確認日を記録更新日で置き換えず、返却済だけで使用可能としません。</t>
  </si>
  <si>
    <r>
      <rPr>
        <b val="true"/>
        <sz val="11"/>
        <color rgb="FFFFFFFF"/>
        <rFont val="Noto Sans JP"/>
        <family val="2"/>
      </rPr>
      <t xml:space="preserve">登録保管先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</si>
  <si>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所在区分</t>
  </si>
  <si>
    <t xml:space="preserve">借用者区分</t>
  </si>
  <si>
    <t xml:space="preserve">貸出日</t>
  </si>
  <si>
    <t xml:space="preserve">返却日</t>
  </si>
  <si>
    <t xml:space="preserve">現物区分</t>
  </si>
  <si>
    <t xml:space="preserve">現物確認日</t>
  </si>
  <si>
    <t xml:space="preserve">記録確認日</t>
  </si>
  <si>
    <t xml:space="preserve">期日差（日）</t>
  </si>
  <si>
    <t xml:space="preserve">返却差（日）</t>
  </si>
  <si>
    <t xml:space="preserve">確認経過（日）</t>
  </si>
  <si>
    <t xml:space="preserve">記録要確認</t>
  </si>
  <si>
    <t xml:space="preserve">入力の確認</t>
  </si>
  <si>
    <t xml:space="preserve">入力不備</t>
  </si>
  <si>
    <t xml:space="preserve">計算の前提</t>
  </si>
  <si>
    <t xml:space="preserve">AST-0001</t>
  </si>
  <si>
    <t xml:space="preserve">PC</t>
  </si>
  <si>
    <t xml:space="preserve">LOC-0001</t>
  </si>
  <si>
    <t xml:space="preserve">確認済</t>
  </si>
  <si>
    <t xml:space="preserve">保管中</t>
  </si>
  <si>
    <t xml:space="preserve">対象外</t>
  </si>
  <si>
    <t xml:space="preserve">AST-0002</t>
  </si>
  <si>
    <t xml:space="preserve">周辺機器</t>
  </si>
  <si>
    <t xml:space="preserve">LOC-0002</t>
  </si>
  <si>
    <t xml:space="preserve">貸出中</t>
  </si>
  <si>
    <t xml:space="preserve">PER-0001</t>
  </si>
  <si>
    <t xml:space="preserve">AST-0003</t>
  </si>
  <si>
    <t xml:space="preserve">工具</t>
  </si>
  <si>
    <t xml:space="preserve">LOC-0003</t>
  </si>
  <si>
    <t xml:space="preserve">PER-0002</t>
  </si>
  <si>
    <t xml:space="preserve">AST-0004</t>
  </si>
  <si>
    <t xml:space="preserve">LOC-0004</t>
  </si>
  <si>
    <t xml:space="preserve">未確認</t>
  </si>
  <si>
    <t xml:space="preserve">AST-0005</t>
  </si>
  <si>
    <t xml:space="preserve">その他</t>
  </si>
  <si>
    <t xml:space="preserve">LOC-0005</t>
  </si>
  <si>
    <t xml:space="preserve">PER-0003</t>
  </si>
  <si>
    <t xml:space="preserve">要対応</t>
  </si>
  <si>
    <t xml:space="preserve">AST-0006</t>
  </si>
  <si>
    <t xml:space="preserve">返却済</t>
  </si>
  <si>
    <t xml:space="preserve">PER-0004</t>
  </si>
  <si>
    <t xml:space="preserve">AST-0007</t>
  </si>
  <si>
    <t xml:space="preserve">AST-0008</t>
  </si>
  <si>
    <t xml:space="preserve">AST-0009</t>
  </si>
  <si>
    <t xml:space="preserve">AST-0010</t>
  </si>
  <si>
    <t xml:space="preserve">AST-0011</t>
  </si>
  <si>
    <t xml:space="preserve">AST-0012</t>
  </si>
  <si>
    <r>
      <rPr>
        <sz val="11"/>
        <color rgb="FF20283F"/>
        <rFont val="Noto Sans JP"/>
        <family val="2"/>
      </rPr>
      <t xml:space="preserve">架空教材。現在管理する備品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点、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点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行。数量をまとめず</t>
    </r>
    <r>
      <rPr>
        <sz val="11"/>
        <color rgb="FF20283F"/>
        <rFont val="Arial"/>
        <family val="0"/>
        <charset val="1"/>
      </rPr>
      <t xml:space="preserve">AST-ID</t>
    </r>
    <r>
      <rPr>
        <sz val="11"/>
        <color rgb="FF20283F"/>
        <rFont val="Noto Sans JP"/>
        <family val="2"/>
      </rPr>
      <t xml:space="preserve">を一意にし、現在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直近の利用だけを記録。</t>
    </r>
  </si>
  <si>
    <r>
      <rPr>
        <sz val="11"/>
        <color rgb="FF20283F"/>
        <rFont val="Noto Sans JP"/>
        <family val="2"/>
      </rPr>
      <t xml:space="preserve">品名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型番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製造番号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人物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場所と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の対応、原本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証跡は別の管理資料で照合。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は匿名化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アクセス制御ではありません。</t>
    </r>
  </si>
  <si>
    <r>
      <rPr>
        <sz val="11"/>
        <color rgb="FF20283F"/>
        <rFont val="Arial"/>
        <family val="0"/>
        <charset val="1"/>
      </rPr>
      <t xml:space="preserve">AST-/LOC-/PER-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桁。所在や人物が未確認なら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空欄。登録保管先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と記録所在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は別。</t>
    </r>
  </si>
  <si>
    <r>
      <rPr>
        <sz val="11"/>
        <color rgb="FF20283F"/>
        <rFont val="Noto Sans JP"/>
        <family val="2"/>
      </rPr>
      <t xml:space="preserve">利用は保管中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貸出中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返却済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未確認。保管中の借用者は対象外、貸出日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期日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返却日は空欄。</t>
    </r>
  </si>
  <si>
    <r>
      <rPr>
        <sz val="11"/>
        <color rgb="FF20283F"/>
        <rFont val="Noto Sans JP"/>
        <family val="2"/>
      </rPr>
      <t xml:space="preserve">貸出中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返却済は貸出日が必要。借用者は確認済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または未確認</t>
    </r>
    <r>
      <rPr>
        <sz val="11"/>
        <color rgb="FF20283F"/>
        <rFont val="Arial"/>
        <family val="0"/>
        <charset val="1"/>
      </rPr>
      <t xml:space="preserve">/ID</t>
    </r>
    <r>
      <rPr>
        <sz val="11"/>
        <color rgb="FF20283F"/>
        <rFont val="Noto Sans JP"/>
        <family val="2"/>
      </rPr>
      <t xml:space="preserve">空欄。返却済の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は直近の借用者。</t>
    </r>
  </si>
  <si>
    <r>
      <rPr>
        <sz val="11"/>
        <color rgb="FF20283F"/>
        <rFont val="Noto Sans JP"/>
        <family val="2"/>
      </rPr>
      <t xml:space="preserve">利用未確認では既知の直近借用者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貸出日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期日を保持できます。過去の期日だけで貸出継続や超過とは推定しません。</t>
    </r>
  </si>
  <si>
    <r>
      <rPr>
        <sz val="11"/>
        <color rgb="FF20283F"/>
        <rFont val="Noto Sans JP"/>
        <family val="2"/>
      </rPr>
      <t xml:space="preserve">返却期日は任意。未確認を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日で埋めません。既知期日は貸出日以上。返却済なら実返却日が必要、貸出日以上。</t>
    </r>
  </si>
  <si>
    <r>
      <rPr>
        <sz val="11"/>
        <color rgb="FF20283F"/>
        <rFont val="Noto Sans JP"/>
        <family val="2"/>
      </rPr>
      <t xml:space="preserve">貸出中の期日差＝期日−基準日。負は期限超過、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は返却期日、正は貸出中。時刻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営業日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休日は非対応。</t>
    </r>
  </si>
  <si>
    <r>
      <rPr>
        <sz val="11"/>
        <color rgb="FF20283F"/>
        <rFont val="Noto Sans JP"/>
        <family val="2"/>
      </rPr>
      <t xml:space="preserve">返却済の返却差＝返却日−期日。正は期日後、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は同日、負は期日前。現在の返却超過件数には混ぜません。</t>
    </r>
  </si>
  <si>
    <r>
      <rPr>
        <sz val="11"/>
        <color rgb="FF20283F"/>
        <rFont val="Noto Sans JP"/>
        <family val="2"/>
      </rPr>
      <t xml:space="preserve">状態確認は確認済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要対応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未確認。確認済は手元の記録で、使用可否や修理完了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安全性を自動承認しません。</t>
    </r>
  </si>
  <si>
    <r>
      <rPr>
        <sz val="11"/>
        <color rgb="FF20283F"/>
        <rFont val="Noto Sans JP"/>
        <family val="2"/>
      </rPr>
      <t xml:space="preserve">現物確認済なら実確認日、未確認なら日付空欄。過去に確認できた日であり、今日の所在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状態の保証ではありません。</t>
    </r>
  </si>
  <si>
    <r>
      <rPr>
        <sz val="11"/>
        <color rgb="FF20283F"/>
        <rFont val="Noto Sans JP"/>
        <family val="2"/>
      </rPr>
      <t xml:space="preserve">確認経過＝基準日−現物確認日。確認間隔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365</t>
    </r>
    <r>
      <rPr>
        <sz val="11"/>
        <color rgb="FF20283F"/>
        <rFont val="Noto Sans JP"/>
        <family val="2"/>
      </rPr>
      <t xml:space="preserve">日の同数まで間隔内、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日超えたら超過。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なら基準日当日だけ間隔内。</t>
    </r>
  </si>
  <si>
    <r>
      <rPr>
        <sz val="11"/>
        <color rgb="FF20283F"/>
        <rFont val="Noto Sans JP"/>
        <family val="2"/>
      </rPr>
      <t xml:space="preserve">確認間隔は利用者が決める整理の目安で、法定点検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安全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保証期限ではありません。</t>
    </r>
    <r>
      <rPr>
        <sz val="11"/>
        <color rgb="FF20283F"/>
        <rFont val="Arial"/>
        <family val="0"/>
        <charset val="1"/>
      </rPr>
      <t xml:space="preserve">TODAY</t>
    </r>
    <r>
      <rPr>
        <sz val="11"/>
        <color rgb="FF20283F"/>
        <rFont val="Noto Sans JP"/>
        <family val="2"/>
      </rPr>
      <t xml:space="preserve">で毎日自動更新しません。</t>
    </r>
  </si>
  <si>
    <r>
      <rPr>
        <sz val="11"/>
        <color rgb="FF20283F"/>
        <rFont val="Noto Sans JP"/>
        <family val="2"/>
      </rPr>
      <t xml:space="preserve">返却済にしても所在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状態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現物確認の不足や確認間隔超過は消えず、再貸出可能とは判断しません。</t>
    </r>
  </si>
  <si>
    <r>
      <rPr>
        <sz val="11"/>
        <color rgb="FF20283F"/>
        <rFont val="Noto Sans JP"/>
        <family val="2"/>
      </rPr>
      <t xml:space="preserve">記録要確認は種類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所在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利用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借用者の未確認、状態要対応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未確認、現物未確認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間隔超過、貸出期日未確認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当日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超過のある行を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件。</t>
    </r>
  </si>
  <si>
    <r>
      <rPr>
        <sz val="11"/>
        <color rgb="FF20283F"/>
        <rFont val="Noto Sans JP"/>
        <family val="2"/>
      </rPr>
      <t xml:space="preserve">各問題件数は重なるため足しません。記録要確認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件も、現物の所在・安全性や貸出可能数の証明ではありません。</t>
    </r>
  </si>
  <si>
    <r>
      <rPr>
        <sz val="11"/>
        <color rgb="FF20283F"/>
        <rFont val="Noto Sans JP"/>
        <family val="2"/>
      </rPr>
      <t xml:space="preserve">日付は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時刻なし。貸出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現物確認日≦記録確認日≦基準日。期日は未来日も可能。</t>
    </r>
  </si>
  <si>
    <t xml:space="preserve">記録確認日を更新しても現物確認日は変えません。基準日より古い記録は最新状態の証拠ではなく、過去状態も復元しません。</t>
  </si>
  <si>
    <r>
      <rPr>
        <sz val="11"/>
        <color rgb="FF20283F"/>
        <rFont val="Noto Sans JP"/>
        <family val="2"/>
      </rPr>
      <t xml:space="preserve">保管中への切替や新規貸出の前に直近記録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訂正前コピー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根拠を別保存。全貸出履歴・重複予約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重複貸出の検査はありません。</t>
    </r>
  </si>
  <si>
    <r>
      <rPr>
        <sz val="11"/>
        <color rgb="FF20283F"/>
        <rFont val="Noto Sans JP"/>
        <family val="2"/>
      </rPr>
      <t xml:space="preserve">廃棄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紛失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管理除外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売却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会計・減価償却、認証情報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データ消去や返却承認を自動処理しません。実処理は別管理。</t>
    </r>
  </si>
  <si>
    <r>
      <rPr>
        <sz val="11"/>
        <color rgb="FF20283F"/>
        <rFont val="Noto Sans JP"/>
        <family val="2"/>
      </rPr>
      <t xml:space="preserve">黄色入力だけ編集、未使用行は全</t>
    </r>
    <r>
      <rPr>
        <sz val="11"/>
        <color rgb="FF20283F"/>
        <rFont val="Arial"/>
        <family val="0"/>
        <charset val="1"/>
      </rPr>
      <t xml:space="preserve">15</t>
    </r>
    <r>
      <rPr>
        <sz val="11"/>
        <color rgb="FF20283F"/>
        <rFont val="Noto Sans JP"/>
        <family val="2"/>
      </rPr>
      <t xml:space="preserve">入力を空欄、行全体で並べ替え。予約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行で自動拡張なし。</t>
    </r>
  </si>
  <si>
    <r>
      <rPr>
        <sz val="11"/>
        <color rgb="FF20283F"/>
        <rFont val="Noto Sans JP"/>
        <family val="2"/>
      </rPr>
      <t xml:space="preserve">備品の確認だけ印刷。初期</t>
    </r>
    <r>
      <rPr>
        <sz val="11"/>
        <color rgb="FF20283F"/>
        <rFont val="Arial"/>
        <family val="0"/>
        <charset val="1"/>
      </rPr>
      <t xml:space="preserve">A1:I21</t>
    </r>
    <r>
      <rPr>
        <sz val="11"/>
        <color rgb="FF20283F"/>
        <rFont val="Noto Sans JP"/>
        <family val="2"/>
      </rPr>
      <t xml:space="preserve">、最大</t>
    </r>
    <r>
      <rPr>
        <sz val="11"/>
        <color rgb="FF20283F"/>
        <rFont val="Arial"/>
        <family val="0"/>
        <charset val="1"/>
      </rPr>
      <t xml:space="preserve">A1:I59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横</t>
    </r>
    <r>
      <rPr>
        <sz val="11"/>
        <color rgb="FF20283F"/>
        <rFont val="Arial"/>
        <family val="0"/>
        <charset val="1"/>
      </rPr>
      <t xml:space="preserve">1/</t>
    </r>
    <r>
      <rPr>
        <sz val="11"/>
        <color rgb="FF20283F"/>
        <rFont val="Noto Sans JP"/>
        <family val="2"/>
      </rPr>
      <t xml:space="preserve">縦固定なし、見出し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</si>
  <si>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1/CC0 https://creativecommons.org/publicdomain/zero/1.0/ </t>
    </r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</t>
    </r>
    <r>
      <rPr>
        <sz val="11"/>
        <color rgb="FF20283F"/>
        <rFont val="Noto Sans JP"/>
        <family val="2"/>
      </rPr>
      <t xml:space="preserve">。</t>
    </r>
  </si>
  <si>
    <r>
      <rPr>
        <sz val="11"/>
        <color rgb="FF20283F"/>
        <rFont val="Arial"/>
        <family val="0"/>
        <charset val="1"/>
      </rPr>
      <t xml:space="preserve">Microsoft </t>
    </r>
    <r>
      <rPr>
        <sz val="11"/>
        <color rgb="FF20283F"/>
        <rFont val="Noto Sans JP"/>
        <family val="2"/>
      </rPr>
      <t xml:space="preserve">備品項目の参考 </t>
    </r>
    <r>
      <rPr>
        <sz val="11"/>
        <color rgb="FF20283F"/>
        <rFont val="Arial"/>
        <family val="0"/>
        <charset val="1"/>
      </rPr>
      <t xml:space="preserve">https://support.microsoft.com/en-us/sharepoint/lists/data-and-lists/list-templates-in-microsoft-365</t>
    </r>
  </si>
  <si>
    <r>
      <rPr>
        <sz val="11"/>
        <color rgb="FF20283F"/>
        <rFont val="Noto Sans JP"/>
        <family val="2"/>
      </rPr>
      <t xml:space="preserve">日付差 </t>
    </r>
    <r>
      <rPr>
        <sz val="11"/>
        <color rgb="FF20283F"/>
        <rFont val="Arial"/>
        <family val="0"/>
        <charset val="1"/>
      </rPr>
      <t xml:space="preserve">https://support.microsoft.com/en-us/excel/get-started/calculate-the-difference-between-two-dates COUNTIFS https://support.microsoft.com/en-us/excel/functions/countifs-function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</si>
</sst>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@"/>
    <numFmt numFmtId="167" formatCode="#,##0;\(#,##0\);0"/>
  </numFmts>
  <fonts count="12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1749A5"/>
      <name val="Arial"/>
      <family val="0"/>
      <charset val="1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1749A5"/>
      <name val="Noto Sans JP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1749A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AD2E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1749A5"/>
      <rgbColor rgb="FFCAD2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0" width="20"/>
    <col collapsed="false" customWidth="true" hidden="false" outlineLevel="0" max="8" min="7" style="0" width="25"/>
    <col collapsed="false" customWidth="true" hidden="false" outlineLevel="0" max="12" min="9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2" hidden="false" customHeight="true" outlineLevel="0" collapsed="false">
      <c r="A2" s="2" t="s">
        <v>0</v>
      </c>
      <c r="B2" s="3"/>
      <c r="C2" s="3"/>
      <c r="D2" s="3"/>
      <c r="E2" s="3"/>
      <c r="F2" s="3"/>
      <c r="G2" s="3"/>
      <c r="H2" s="3"/>
      <c r="I2" s="3"/>
      <c r="J2" s="1"/>
      <c r="K2" s="1" t="s">
        <v>1</v>
      </c>
      <c r="L2" s="1" t="s">
        <v>2</v>
      </c>
    </row>
    <row r="3" customFormat="false" ht="25" hidden="false" customHeight="true" outlineLevel="0" collapsed="false">
      <c r="A3" s="1" t="s">
        <v>3</v>
      </c>
      <c r="B3" s="4" t="n">
        <v>46326</v>
      </c>
      <c r="C3" s="1"/>
      <c r="D3" s="1" t="s">
        <v>4</v>
      </c>
      <c r="E3" s="5" t="n">
        <v>30</v>
      </c>
      <c r="F3" s="1"/>
      <c r="G3" s="1"/>
      <c r="H3" s="1"/>
      <c r="I3" s="1"/>
      <c r="J3" s="1"/>
      <c r="K3" s="1" t="n">
        <f aca="false">IF(AND(IF(ISNUMBER(B3),AND(B3&gt;=43831,B3&lt;=73050,B3=INT(B3)),FALSE()),IF(ISNUMBER(E3),AND(E3&gt;=0,E3&lt;=365,E3=INT(E3)),FALSE())),0,1)</f>
        <v>0</v>
      </c>
      <c r="L3" s="1" t="n">
        <f aca="false">IF(AND(ISNUMBER(K3),K3=IF(AND(IF(ISNUMBER(B3),AND(B3&gt;=43831,B3&lt;=73050,B3=INT(B3)),FALSE()),IF(ISNUMBER(E3),AND(E3&gt;=0,E3&lt;=365,E3=INT(E3)),FALSE())),0,1)),K3,1)+SUM(備品記録!W8:X57)+IF(COUNT(備品記録!X8:X57)=50,0,1)</f>
        <v>0</v>
      </c>
    </row>
    <row r="4" customFormat="false" ht="25" hidden="false" customHeight="true" outlineLevel="0" collapsed="false">
      <c r="A4" s="6" t="s">
        <v>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5" hidden="false" customHeight="true" outlineLevel="0" collapsed="false">
      <c r="A5" s="1" t="s">
        <v>6</v>
      </c>
      <c r="B5" s="1" t="n">
        <f aca="false">IF($L$3&lt;&gt;0,NA(),COUNTIFS(備品記録!V8:V57,"確認済み"))</f>
        <v>12</v>
      </c>
      <c r="C5" s="1"/>
      <c r="D5" s="1" t="s">
        <v>7</v>
      </c>
      <c r="E5" s="1" t="n">
        <f aca="false">IF($L$3&lt;&gt;0,NA(),COUNTIFS(備品記録!F8:F57,"保管中"))</f>
        <v>5</v>
      </c>
      <c r="F5" s="1"/>
      <c r="G5" s="1" t="s">
        <v>8</v>
      </c>
      <c r="H5" s="1" t="n">
        <f aca="false">IF($L$3&lt;&gt;0,NA(),COUNTIFS(備品記録!F8:F57,"貸出中"))</f>
        <v>4</v>
      </c>
      <c r="I5" s="1"/>
      <c r="J5" s="1"/>
      <c r="K5" s="1"/>
      <c r="L5" s="1"/>
    </row>
    <row r="6" customFormat="false" ht="25" hidden="false" customHeight="true" outlineLevel="0" collapsed="false">
      <c r="A6" s="1" t="s">
        <v>9</v>
      </c>
      <c r="B6" s="1" t="n">
        <f aca="false">IF($L$3&lt;&gt;0,NA(),COUNTIFS(備品記録!F8:F57,"返却済"))</f>
        <v>2</v>
      </c>
      <c r="C6" s="1"/>
      <c r="D6" s="1" t="s">
        <v>10</v>
      </c>
      <c r="E6" s="1" t="n">
        <f aca="false">IF($L$3&lt;&gt;0,NA(),COUNTIFS(備品記録!T8:T57,"返却期限超過"))</f>
        <v>1</v>
      </c>
      <c r="F6" s="1"/>
      <c r="G6" s="1" t="s">
        <v>11</v>
      </c>
      <c r="H6" s="1" t="n">
        <f aca="false">IF($L$3&lt;&gt;0,NA(),COUNTIFS(備品記録!T8:T57,"返却期日"))</f>
        <v>1</v>
      </c>
      <c r="I6" s="1"/>
      <c r="J6" s="1"/>
      <c r="K6" s="1"/>
      <c r="L6" s="1"/>
    </row>
    <row r="7" customFormat="false" ht="25" hidden="false" customHeight="true" outlineLevel="0" collapsed="false">
      <c r="A7" s="1" t="s">
        <v>12</v>
      </c>
      <c r="B7" s="1" t="n">
        <f aca="false">IF($L$3&lt;&gt;0,NA(),COUNTIFS(備品記録!T8:T57,"期限未確認"))</f>
        <v>1</v>
      </c>
      <c r="C7" s="1"/>
      <c r="D7" s="1" t="s">
        <v>13</v>
      </c>
      <c r="E7" s="1" t="n">
        <f aca="false">IF($L$3&lt;&gt;0,NA(),COUNTIFS(備品記録!S8:S57,"現物未確認"))</f>
        <v>5</v>
      </c>
      <c r="F7" s="1"/>
      <c r="G7" s="1" t="s">
        <v>14</v>
      </c>
      <c r="H7" s="1" t="n">
        <f aca="false">IF($L$3&lt;&gt;0,NA(),COUNTIFS(備品記録!S8:S57,"確認間隔超過"))</f>
        <v>2</v>
      </c>
      <c r="I7" s="1"/>
      <c r="J7" s="1"/>
      <c r="K7" s="1"/>
      <c r="L7" s="1"/>
    </row>
    <row r="8" customFormat="false" ht="25" hidden="false" customHeight="true" outlineLevel="0" collapsed="false">
      <c r="A8" s="1" t="s">
        <v>15</v>
      </c>
      <c r="B8" s="1" t="n">
        <f aca="false">IF($L$3&lt;&gt;0,NA(),SUM(備品記録!U8:U57))</f>
        <v>10</v>
      </c>
      <c r="C8" s="1"/>
      <c r="D8" s="1" t="s">
        <v>16</v>
      </c>
      <c r="E8" s="1" t="n">
        <f aca="false">IF($L$3&lt;&gt;0,NA(),COUNTIFS(備品記録!L8:L57,"要対応"))</f>
        <v>3</v>
      </c>
      <c r="F8" s="1"/>
      <c r="G8" s="1" t="s">
        <v>17</v>
      </c>
      <c r="H8" s="1" t="n">
        <f aca="false">IF($L$3&lt;&gt;0,NA(),COUNTIFS(備品記録!F8:F57,"未確認"))</f>
        <v>1</v>
      </c>
      <c r="I8" s="1"/>
      <c r="J8" s="1"/>
      <c r="K8" s="1"/>
      <c r="L8" s="1"/>
    </row>
    <row r="9" customFormat="false" ht="38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7" t="s">
        <v>26</v>
      </c>
      <c r="J9" s="1"/>
      <c r="K9" s="1"/>
      <c r="L9" s="1"/>
    </row>
    <row r="10" customFormat="false" ht="32" hidden="false" customHeight="true" outlineLevel="0" collapsed="false">
      <c r="A10" s="1" t="str">
        <f aca="false">IF($L$3&lt;&gt;0,NA(),IF(COUNTA(備品記録!A8:O8)=0,"",備品記録!A8))</f>
        <v>AST-0001</v>
      </c>
      <c r="B10" s="8" t="str">
        <f aca="false">IF($L$3&lt;&gt;0,NA(),IF(COUNTA(備品記録!A8:O8)=0,"",備品記録!B8))</f>
        <v>PC</v>
      </c>
      <c r="C10" s="1" t="str">
        <f aca="false">IF($L$3&lt;&gt;0,NA(),IF(COUNTA(備品記録!A8:O8)=0,"",IF(COUNTA(備品記録!E8)=0,"",備品記録!E8)))</f>
        <v>LOC-0001</v>
      </c>
      <c r="D10" s="8" t="str">
        <f aca="false">IF($L$3&lt;&gt;0,NA(),IF(COUNTA(備品記録!A8:O8)=0,"",備品記録!F8))</f>
        <v>保管中</v>
      </c>
      <c r="E10" s="1" t="str">
        <f aca="false">IF($L$3&lt;&gt;0,NA(),IF(COUNTA(備品記録!A8:O8)=0,"",IF(COUNTA(備品記録!H8)=0,"",備品記録!H8)))</f>
        <v/>
      </c>
      <c r="F10" s="9" t="str">
        <f aca="false">IF($L$3&lt;&gt;0,NA(),IF(COUNTA(備品記録!A8:O8)=0,"",IF(COUNTA(備品記録!J8)=0,"",備品記録!J8)))</f>
        <v/>
      </c>
      <c r="G10" s="10" t="str">
        <f aca="false">IF($L$3&lt;&gt;0,NA(),IF(COUNTA(備品記録!A8:O8)=0,"",備品記録!T8))</f>
        <v>保管記録</v>
      </c>
      <c r="H10" s="10" t="str">
        <f aca="false">IF($L$3&lt;&gt;0,NA(),IF(COUNTA(備品記録!A8:O8)=0,"",備品記録!S8))</f>
        <v>確認間隔内</v>
      </c>
      <c r="I10" s="8" t="str">
        <f aca="false">IF($L$3&lt;&gt;0,NA(),IF(COUNTA(備品記録!A8:O8)=0,"",備品記録!L8))</f>
        <v>確認済</v>
      </c>
      <c r="J10" s="1"/>
      <c r="K10" s="1"/>
      <c r="L10" s="1"/>
    </row>
    <row r="11" customFormat="false" ht="32" hidden="false" customHeight="true" outlineLevel="0" collapsed="false">
      <c r="A11" s="1" t="str">
        <f aca="false">IF($L$3&lt;&gt;0,NA(),IF(COUNTA(備品記録!A9:O9)=0,"",備品記録!A9))</f>
        <v>AST-0002</v>
      </c>
      <c r="B11" s="8" t="str">
        <f aca="false">IF($L$3&lt;&gt;0,NA(),IF(COUNTA(備品記録!A9:O9)=0,"",備品記録!B9))</f>
        <v>周辺機器</v>
      </c>
      <c r="C11" s="1" t="str">
        <f aca="false">IF($L$3&lt;&gt;0,NA(),IF(COUNTA(備品記録!A9:O9)=0,"",IF(COUNTA(備品記録!E9)=0,"",備品記録!E9)))</f>
        <v>LOC-0002</v>
      </c>
      <c r="D11" s="8" t="str">
        <f aca="false">IF($L$3&lt;&gt;0,NA(),IF(COUNTA(備品記録!A9:O9)=0,"",備品記録!F9))</f>
        <v>貸出中</v>
      </c>
      <c r="E11" s="1" t="str">
        <f aca="false">IF($L$3&lt;&gt;0,NA(),IF(COUNTA(備品記録!A9:O9)=0,"",IF(COUNTA(備品記録!H9)=0,"",備品記録!H9)))</f>
        <v>PER-0001</v>
      </c>
      <c r="F11" s="9" t="n">
        <f aca="false">IF($L$3&lt;&gt;0,NA(),IF(COUNTA(備品記録!A9:O9)=0,"",IF(COUNTA(備品記録!J9)=0,"",備品記録!J9)))</f>
        <v>46325</v>
      </c>
      <c r="G11" s="10" t="str">
        <f aca="false">IF($L$3&lt;&gt;0,NA(),IF(COUNTA(備品記録!A9:O9)=0,"",備品記録!T9))</f>
        <v>返却期限超過</v>
      </c>
      <c r="H11" s="10" t="str">
        <f aca="false">IF($L$3&lt;&gt;0,NA(),IF(COUNTA(備品記録!A9:O9)=0,"",備品記録!S9))</f>
        <v>確認間隔内</v>
      </c>
      <c r="I11" s="8" t="str">
        <f aca="false">IF($L$3&lt;&gt;0,NA(),IF(COUNTA(備品記録!A9:O9)=0,"",備品記録!L9))</f>
        <v>確認済</v>
      </c>
      <c r="J11" s="1"/>
      <c r="K11" s="1"/>
      <c r="L11" s="1"/>
    </row>
    <row r="12" customFormat="false" ht="32" hidden="false" customHeight="true" outlineLevel="0" collapsed="false">
      <c r="A12" s="1" t="str">
        <f aca="false">IF($L$3&lt;&gt;0,NA(),IF(COUNTA(備品記録!A10:O10)=0,"",備品記録!A10))</f>
        <v>AST-0003</v>
      </c>
      <c r="B12" s="8" t="str">
        <f aca="false">IF($L$3&lt;&gt;0,NA(),IF(COUNTA(備品記録!A10:O10)=0,"",備品記録!B10))</f>
        <v>工具</v>
      </c>
      <c r="C12" s="1" t="str">
        <f aca="false">IF($L$3&lt;&gt;0,NA(),IF(COUNTA(備品記録!A10:O10)=0,"",IF(COUNTA(備品記録!E10)=0,"",備品記録!E10)))</f>
        <v>LOC-0003</v>
      </c>
      <c r="D12" s="8" t="str">
        <f aca="false">IF($L$3&lt;&gt;0,NA(),IF(COUNTA(備品記録!A10:O10)=0,"",備品記録!F10))</f>
        <v>貸出中</v>
      </c>
      <c r="E12" s="1" t="str">
        <f aca="false">IF($L$3&lt;&gt;0,NA(),IF(COUNTA(備品記録!A10:O10)=0,"",IF(COUNTA(備品記録!H10)=0,"",備品記録!H10)))</f>
        <v>PER-0002</v>
      </c>
      <c r="F12" s="9" t="n">
        <f aca="false">IF($L$3&lt;&gt;0,NA(),IF(COUNTA(備品記録!A10:O10)=0,"",IF(COUNTA(備品記録!J10)=0,"",備品記録!J10)))</f>
        <v>46326</v>
      </c>
      <c r="G12" s="10" t="str">
        <f aca="false">IF($L$3&lt;&gt;0,NA(),IF(COUNTA(備品記録!A10:O10)=0,"",備品記録!T10))</f>
        <v>返却期日</v>
      </c>
      <c r="H12" s="10" t="str">
        <f aca="false">IF($L$3&lt;&gt;0,NA(),IF(COUNTA(備品記録!A10:O10)=0,"",備品記録!S10))</f>
        <v>確認間隔超過</v>
      </c>
      <c r="I12" s="8" t="str">
        <f aca="false">IF($L$3&lt;&gt;0,NA(),IF(COUNTA(備品記録!A10:O10)=0,"",備品記録!L10))</f>
        <v>確認済</v>
      </c>
      <c r="J12" s="1"/>
      <c r="K12" s="1"/>
      <c r="L12" s="1"/>
    </row>
    <row r="13" customFormat="false" ht="32" hidden="false" customHeight="true" outlineLevel="0" collapsed="false">
      <c r="A13" s="1" t="str">
        <f aca="false">IF($L$3&lt;&gt;0,NA(),IF(COUNTA(備品記録!A11:O11)=0,"",備品記録!A11))</f>
        <v>AST-0004</v>
      </c>
      <c r="B13" s="8" t="str">
        <f aca="false">IF($L$3&lt;&gt;0,NA(),IF(COUNTA(備品記録!A11:O11)=0,"",備品記録!B11))</f>
        <v>PC</v>
      </c>
      <c r="C13" s="1" t="str">
        <f aca="false">IF($L$3&lt;&gt;0,NA(),IF(COUNTA(備品記録!A11:O11)=0,"",IF(COUNTA(備品記録!E11)=0,"",備品記録!E11)))</f>
        <v>LOC-0004</v>
      </c>
      <c r="D13" s="8" t="str">
        <f aca="false">IF($L$3&lt;&gt;0,NA(),IF(COUNTA(備品記録!A11:O11)=0,"",備品記録!F11))</f>
        <v>貸出中</v>
      </c>
      <c r="E13" s="1" t="str">
        <f aca="false">IF($L$3&lt;&gt;0,NA(),IF(COUNTA(備品記録!A11:O11)=0,"",IF(COUNTA(備品記録!H11)=0,"",備品記録!H11)))</f>
        <v/>
      </c>
      <c r="F13" s="9" t="n">
        <f aca="false">IF($L$3&lt;&gt;0,NA(),IF(COUNTA(備品記録!A11:O11)=0,"",IF(COUNTA(備品記録!J11)=0,"",備品記録!J11)))</f>
        <v>46327</v>
      </c>
      <c r="G13" s="10" t="str">
        <f aca="false">IF($L$3&lt;&gt;0,NA(),IF(COUNTA(備品記録!A11:O11)=0,"",備品記録!T11))</f>
        <v>貸出中</v>
      </c>
      <c r="H13" s="10" t="str">
        <f aca="false">IF($L$3&lt;&gt;0,NA(),IF(COUNTA(備品記録!A11:O11)=0,"",備品記録!S11))</f>
        <v>現物未確認</v>
      </c>
      <c r="I13" s="8" t="str">
        <f aca="false">IF($L$3&lt;&gt;0,NA(),IF(COUNTA(備品記録!A11:O11)=0,"",備品記録!L11))</f>
        <v>未確認</v>
      </c>
      <c r="J13" s="1"/>
      <c r="K13" s="1"/>
      <c r="L13" s="1"/>
    </row>
    <row r="14" customFormat="false" ht="32" hidden="false" customHeight="true" outlineLevel="0" collapsed="false">
      <c r="A14" s="1" t="str">
        <f aca="false">IF($L$3&lt;&gt;0,NA(),IF(COUNTA(備品記録!A12:O12)=0,"",備品記録!A12))</f>
        <v>AST-0005</v>
      </c>
      <c r="B14" s="8" t="str">
        <f aca="false">IF($L$3&lt;&gt;0,NA(),IF(COUNTA(備品記録!A12:O12)=0,"",備品記録!B12))</f>
        <v>その他</v>
      </c>
      <c r="C14" s="1" t="str">
        <f aca="false">IF($L$3&lt;&gt;0,NA(),IF(COUNTA(備品記録!A12:O12)=0,"",IF(COUNTA(備品記録!E12)=0,"",備品記録!E12)))</f>
        <v>LOC-0005</v>
      </c>
      <c r="D14" s="8" t="str">
        <f aca="false">IF($L$3&lt;&gt;0,NA(),IF(COUNTA(備品記録!A12:O12)=0,"",備品記録!F12))</f>
        <v>貸出中</v>
      </c>
      <c r="E14" s="1" t="str">
        <f aca="false">IF($L$3&lt;&gt;0,NA(),IF(COUNTA(備品記録!A12:O12)=0,"",IF(COUNTA(備品記録!H12)=0,"",備品記録!H12)))</f>
        <v>PER-0003</v>
      </c>
      <c r="F14" s="9" t="str">
        <f aca="false">IF($L$3&lt;&gt;0,NA(),IF(COUNTA(備品記録!A12:O12)=0,"",IF(COUNTA(備品記録!J12)=0,"",備品記録!J12)))</f>
        <v/>
      </c>
      <c r="G14" s="10" t="str">
        <f aca="false">IF($L$3&lt;&gt;0,NA(),IF(COUNTA(備品記録!A12:O12)=0,"",備品記録!T12))</f>
        <v>期限未確認</v>
      </c>
      <c r="H14" s="10" t="str">
        <f aca="false">IF($L$3&lt;&gt;0,NA(),IF(COUNTA(備品記録!A12:O12)=0,"",備品記録!S12))</f>
        <v>確認間隔内</v>
      </c>
      <c r="I14" s="8" t="str">
        <f aca="false">IF($L$3&lt;&gt;0,NA(),IF(COUNTA(備品記録!A12:O12)=0,"",備品記録!L12))</f>
        <v>要対応</v>
      </c>
      <c r="J14" s="1"/>
      <c r="K14" s="1"/>
      <c r="L14" s="1"/>
    </row>
    <row r="15" customFormat="false" ht="32" hidden="false" customHeight="true" outlineLevel="0" collapsed="false">
      <c r="A15" s="1" t="str">
        <f aca="false">IF($L$3&lt;&gt;0,NA(),IF(COUNTA(備品記録!A13:O13)=0,"",備品記録!A13))</f>
        <v>AST-0006</v>
      </c>
      <c r="B15" s="8" t="str">
        <f aca="false">IF($L$3&lt;&gt;0,NA(),IF(COUNTA(備品記録!A13:O13)=0,"",備品記録!B13))</f>
        <v>PC</v>
      </c>
      <c r="C15" s="1" t="str">
        <f aca="false">IF($L$3&lt;&gt;0,NA(),IF(COUNTA(備品記録!A13:O13)=0,"",IF(COUNTA(備品記録!E13)=0,"",備品記録!E13)))</f>
        <v>LOC-0002</v>
      </c>
      <c r="D15" s="8" t="str">
        <f aca="false">IF($L$3&lt;&gt;0,NA(),IF(COUNTA(備品記録!A13:O13)=0,"",備品記録!F13))</f>
        <v>返却済</v>
      </c>
      <c r="E15" s="1" t="str">
        <f aca="false">IF($L$3&lt;&gt;0,NA(),IF(COUNTA(備品記録!A13:O13)=0,"",IF(COUNTA(備品記録!H13)=0,"",備品記録!H13)))</f>
        <v>PER-0004</v>
      </c>
      <c r="F15" s="9" t="n">
        <f aca="false">IF($L$3&lt;&gt;0,NA(),IF(COUNTA(備品記録!A13:O13)=0,"",IF(COUNTA(備品記録!J13)=0,"",備品記録!J13)))</f>
        <v>46315</v>
      </c>
      <c r="G15" s="10" t="str">
        <f aca="false">IF($L$3&lt;&gt;0,NA(),IF(COUNTA(備品記録!A13:O13)=0,"",備品記録!T13))</f>
        <v>返却記録</v>
      </c>
      <c r="H15" s="10" t="str">
        <f aca="false">IF($L$3&lt;&gt;0,NA(),IF(COUNTA(備品記録!A13:O13)=0,"",備品記録!S13))</f>
        <v>現物未確認</v>
      </c>
      <c r="I15" s="8" t="str">
        <f aca="false">IF($L$3&lt;&gt;0,NA(),IF(COUNTA(備品記録!A13:O13)=0,"",備品記録!L13))</f>
        <v>要対応</v>
      </c>
      <c r="J15" s="1"/>
      <c r="K15" s="1"/>
      <c r="L15" s="1"/>
    </row>
    <row r="16" customFormat="false" ht="32" hidden="false" customHeight="true" outlineLevel="0" collapsed="false">
      <c r="A16" s="1" t="str">
        <f aca="false">IF($L$3&lt;&gt;0,NA(),IF(COUNTA(備品記録!A14:O14)=0,"",備品記録!A14))</f>
        <v>AST-0007</v>
      </c>
      <c r="B16" s="8" t="str">
        <f aca="false">IF($L$3&lt;&gt;0,NA(),IF(COUNTA(備品記録!A14:O14)=0,"",備品記録!B14))</f>
        <v>周辺機器</v>
      </c>
      <c r="C16" s="1" t="str">
        <f aca="false">IF($L$3&lt;&gt;0,NA(),IF(COUNTA(備品記録!A14:O14)=0,"",IF(COUNTA(備品記録!E14)=0,"",備品記録!E14)))</f>
        <v>LOC-0001</v>
      </c>
      <c r="D16" s="8" t="str">
        <f aca="false">IF($L$3&lt;&gt;0,NA(),IF(COUNTA(備品記録!A14:O14)=0,"",備品記録!F14))</f>
        <v>保管中</v>
      </c>
      <c r="E16" s="1" t="str">
        <f aca="false">IF($L$3&lt;&gt;0,NA(),IF(COUNTA(備品記録!A14:O14)=0,"",IF(COUNTA(備品記録!H14)=0,"",備品記録!H14)))</f>
        <v/>
      </c>
      <c r="F16" s="9" t="str">
        <f aca="false">IF($L$3&lt;&gt;0,NA(),IF(COUNTA(備品記録!A14:O14)=0,"",IF(COUNTA(備品記録!J14)=0,"",備品記録!J14)))</f>
        <v/>
      </c>
      <c r="G16" s="10" t="str">
        <f aca="false">IF($L$3&lt;&gt;0,NA(),IF(COUNTA(備品記録!A14:O14)=0,"",備品記録!T14))</f>
        <v>保管記録</v>
      </c>
      <c r="H16" s="10" t="str">
        <f aca="false">IF($L$3&lt;&gt;0,NA(),IF(COUNTA(備品記録!A14:O14)=0,"",備品記録!S14))</f>
        <v>現物未確認</v>
      </c>
      <c r="I16" s="8" t="str">
        <f aca="false">IF($L$3&lt;&gt;0,NA(),IF(COUNTA(備品記録!A14:O14)=0,"",備品記録!L14))</f>
        <v>未確認</v>
      </c>
      <c r="J16" s="1"/>
      <c r="K16" s="1"/>
      <c r="L16" s="1"/>
    </row>
    <row r="17" customFormat="false" ht="32" hidden="false" customHeight="true" outlineLevel="0" collapsed="false">
      <c r="A17" s="1" t="str">
        <f aca="false">IF($L$3&lt;&gt;0,NA(),IF(COUNTA(備品記録!A15:O15)=0,"",備品記録!A15))</f>
        <v>AST-0008</v>
      </c>
      <c r="B17" s="8" t="str">
        <f aca="false">IF($L$3&lt;&gt;0,NA(),IF(COUNTA(備品記録!A15:O15)=0,"",備品記録!B15))</f>
        <v>工具</v>
      </c>
      <c r="C17" s="1" t="str">
        <f aca="false">IF($L$3&lt;&gt;0,NA(),IF(COUNTA(備品記録!A15:O15)=0,"",IF(COUNTA(備品記録!E15)=0,"",備品記録!E15)))</f>
        <v/>
      </c>
      <c r="D17" s="8" t="str">
        <f aca="false">IF($L$3&lt;&gt;0,NA(),IF(COUNTA(備品記録!A15:O15)=0,"",備品記録!F15))</f>
        <v>未確認</v>
      </c>
      <c r="E17" s="1" t="str">
        <f aca="false">IF($L$3&lt;&gt;0,NA(),IF(COUNTA(備品記録!A15:O15)=0,"",IF(COUNTA(備品記録!H15)=0,"",備品記録!H15)))</f>
        <v/>
      </c>
      <c r="F17" s="9" t="n">
        <f aca="false">IF($L$3&lt;&gt;0,NA(),IF(COUNTA(備品記録!A15:O15)=0,"",IF(COUNTA(備品記録!J15)=0,"",備品記録!J15)))</f>
        <v>46310</v>
      </c>
      <c r="G17" s="10" t="str">
        <f aca="false">IF($L$3&lt;&gt;0,NA(),IF(COUNTA(備品記録!A15:O15)=0,"",備品記録!T15))</f>
        <v>利用未確認</v>
      </c>
      <c r="H17" s="10" t="str">
        <f aca="false">IF($L$3&lt;&gt;0,NA(),IF(COUNTA(備品記録!A15:O15)=0,"",備品記録!S15))</f>
        <v>現物未確認</v>
      </c>
      <c r="I17" s="8" t="str">
        <f aca="false">IF($L$3&lt;&gt;0,NA(),IF(COUNTA(備品記録!A15:O15)=0,"",備品記録!L15))</f>
        <v>未確認</v>
      </c>
      <c r="J17" s="1"/>
      <c r="K17" s="1"/>
      <c r="L17" s="1"/>
    </row>
    <row r="18" customFormat="false" ht="32" hidden="false" customHeight="true" outlineLevel="0" collapsed="false">
      <c r="A18" s="1" t="str">
        <f aca="false">IF($L$3&lt;&gt;0,NA(),IF(COUNTA(備品記録!A16:O16)=0,"",備品記録!A16))</f>
        <v>AST-0009</v>
      </c>
      <c r="B18" s="8" t="str">
        <f aca="false">IF($L$3&lt;&gt;0,NA(),IF(COUNTA(備品記録!A16:O16)=0,"",備品記録!B16))</f>
        <v>その他</v>
      </c>
      <c r="C18" s="1" t="str">
        <f aca="false">IF($L$3&lt;&gt;0,NA(),IF(COUNTA(備品記録!A16:O16)=0,"",IF(COUNTA(備品記録!E16)=0,"",備品記録!E16)))</f>
        <v>LOC-0003</v>
      </c>
      <c r="D18" s="8" t="str">
        <f aca="false">IF($L$3&lt;&gt;0,NA(),IF(COUNTA(備品記録!A16:O16)=0,"",備品記録!F16))</f>
        <v>保管中</v>
      </c>
      <c r="E18" s="1" t="str">
        <f aca="false">IF($L$3&lt;&gt;0,NA(),IF(COUNTA(備品記録!A16:O16)=0,"",IF(COUNTA(備品記録!H16)=0,"",備品記録!H16)))</f>
        <v/>
      </c>
      <c r="F18" s="9" t="str">
        <f aca="false">IF($L$3&lt;&gt;0,NA(),IF(COUNTA(備品記録!A16:O16)=0,"",IF(COUNTA(備品記録!J16)=0,"",備品記録!J16)))</f>
        <v/>
      </c>
      <c r="G18" s="10" t="str">
        <f aca="false">IF($L$3&lt;&gt;0,NA(),IF(COUNTA(備品記録!A16:O16)=0,"",備品記録!T16))</f>
        <v>保管記録</v>
      </c>
      <c r="H18" s="10" t="str">
        <f aca="false">IF($L$3&lt;&gt;0,NA(),IF(COUNTA(備品記録!A16:O16)=0,"",備品記録!S16))</f>
        <v>現物未確認</v>
      </c>
      <c r="I18" s="8" t="str">
        <f aca="false">IF($L$3&lt;&gt;0,NA(),IF(COUNTA(備品記録!A16:O16)=0,"",備品記録!L16))</f>
        <v>要対応</v>
      </c>
      <c r="J18" s="1"/>
      <c r="K18" s="1"/>
      <c r="L18" s="1"/>
    </row>
    <row r="19" customFormat="false" ht="32" hidden="false" customHeight="true" outlineLevel="0" collapsed="false">
      <c r="A19" s="1" t="str">
        <f aca="false">IF($L$3&lt;&gt;0,NA(),IF(COUNTA(備品記録!A17:O17)=0,"",備品記録!A17))</f>
        <v>AST-0010</v>
      </c>
      <c r="B19" s="8" t="str">
        <f aca="false">IF($L$3&lt;&gt;0,NA(),IF(COUNTA(備品記録!A17:O17)=0,"",備品記録!B17))</f>
        <v>未確認</v>
      </c>
      <c r="C19" s="1" t="str">
        <f aca="false">IF($L$3&lt;&gt;0,NA(),IF(COUNTA(備品記録!A17:O17)=0,"",IF(COUNTA(備品記録!E17)=0,"",備品記録!E17)))</f>
        <v/>
      </c>
      <c r="D19" s="8" t="str">
        <f aca="false">IF($L$3&lt;&gt;0,NA(),IF(COUNTA(備品記録!A17:O17)=0,"",備品記録!F17))</f>
        <v>保管中</v>
      </c>
      <c r="E19" s="1" t="str">
        <f aca="false">IF($L$3&lt;&gt;0,NA(),IF(COUNTA(備品記録!A17:O17)=0,"",IF(COUNTA(備品記録!H17)=0,"",備品記録!H17)))</f>
        <v/>
      </c>
      <c r="F19" s="9" t="str">
        <f aca="false">IF($L$3&lt;&gt;0,NA(),IF(COUNTA(備品記録!A17:O17)=0,"",IF(COUNTA(備品記録!J17)=0,"",備品記録!J17)))</f>
        <v/>
      </c>
      <c r="G19" s="10" t="str">
        <f aca="false">IF($L$3&lt;&gt;0,NA(),IF(COUNTA(備品記録!A17:O17)=0,"",備品記録!T17))</f>
        <v>保管記録</v>
      </c>
      <c r="H19" s="10" t="str">
        <f aca="false">IF($L$3&lt;&gt;0,NA(),IF(COUNTA(備品記録!A17:O17)=0,"",備品記録!S17))</f>
        <v>確認間隔内</v>
      </c>
      <c r="I19" s="8" t="str">
        <f aca="false">IF($L$3&lt;&gt;0,NA(),IF(COUNTA(備品記録!A17:O17)=0,"",備品記録!L17))</f>
        <v>確認済</v>
      </c>
      <c r="J19" s="1"/>
      <c r="K19" s="1"/>
      <c r="L19" s="1"/>
    </row>
    <row r="20" customFormat="false" ht="32" hidden="false" customHeight="true" outlineLevel="0" collapsed="false">
      <c r="A20" s="1" t="str">
        <f aca="false">IF($L$3&lt;&gt;0,NA(),IF(COUNTA(備品記録!A18:O18)=0,"",備品記録!A18))</f>
        <v>AST-0011</v>
      </c>
      <c r="B20" s="8" t="str">
        <f aca="false">IF($L$3&lt;&gt;0,NA(),IF(COUNTA(備品記録!A18:O18)=0,"",備品記録!B18))</f>
        <v>工具</v>
      </c>
      <c r="C20" s="1" t="str">
        <f aca="false">IF($L$3&lt;&gt;0,NA(),IF(COUNTA(備品記録!A18:O18)=0,"",IF(COUNTA(備品記録!E18)=0,"",備品記録!E18)))</f>
        <v>LOC-0001</v>
      </c>
      <c r="D20" s="8" t="str">
        <f aca="false">IF($L$3&lt;&gt;0,NA(),IF(COUNTA(備品記録!A18:O18)=0,"",備品記録!F18))</f>
        <v>返却済</v>
      </c>
      <c r="E20" s="1" t="str">
        <f aca="false">IF($L$3&lt;&gt;0,NA(),IF(COUNTA(備品記録!A18:O18)=0,"",IF(COUNTA(備品記録!H18)=0,"",備品記録!H18)))</f>
        <v>PER-0001</v>
      </c>
      <c r="F20" s="9" t="n">
        <f aca="false">IF($L$3&lt;&gt;0,NA(),IF(COUNTA(備品記録!A18:O18)=0,"",IF(COUNTA(備品記録!J18)=0,"",備品記録!J18)))</f>
        <v>46315</v>
      </c>
      <c r="G20" s="10" t="str">
        <f aca="false">IF($L$3&lt;&gt;0,NA(),IF(COUNTA(備品記録!A18:O18)=0,"",備品記録!T18))</f>
        <v>返却記録</v>
      </c>
      <c r="H20" s="10" t="str">
        <f aca="false">IF($L$3&lt;&gt;0,NA(),IF(COUNTA(備品記録!A18:O18)=0,"",備品記録!S18))</f>
        <v>確認間隔内</v>
      </c>
      <c r="I20" s="8" t="str">
        <f aca="false">IF($L$3&lt;&gt;0,NA(),IF(COUNTA(備品記録!A18:O18)=0,"",備品記録!L18))</f>
        <v>確認済</v>
      </c>
      <c r="J20" s="1"/>
      <c r="K20" s="1"/>
      <c r="L20" s="1"/>
    </row>
    <row r="21" customFormat="false" ht="32" hidden="false" customHeight="true" outlineLevel="0" collapsed="false">
      <c r="A21" s="1" t="str">
        <f aca="false">IF($L$3&lt;&gt;0,NA(),IF(COUNTA(備品記録!A19:O19)=0,"",備品記録!A19))</f>
        <v>AST-0012</v>
      </c>
      <c r="B21" s="8" t="str">
        <f aca="false">IF($L$3&lt;&gt;0,NA(),IF(COUNTA(備品記録!A19:O19)=0,"",備品記録!B19))</f>
        <v>PC</v>
      </c>
      <c r="C21" s="1" t="str">
        <f aca="false">IF($L$3&lt;&gt;0,NA(),IF(COUNTA(備品記録!A19:O19)=0,"",IF(COUNTA(備品記録!E19)=0,"",備品記録!E19)))</f>
        <v>LOC-0001</v>
      </c>
      <c r="D21" s="8" t="str">
        <f aca="false">IF($L$3&lt;&gt;0,NA(),IF(COUNTA(備品記録!A19:O19)=0,"",備品記録!F19))</f>
        <v>保管中</v>
      </c>
      <c r="E21" s="1" t="str">
        <f aca="false">IF($L$3&lt;&gt;0,NA(),IF(COUNTA(備品記録!A19:O19)=0,"",IF(COUNTA(備品記録!H19)=0,"",備品記録!H19)))</f>
        <v/>
      </c>
      <c r="F21" s="9" t="str">
        <f aca="false">IF($L$3&lt;&gt;0,NA(),IF(COUNTA(備品記録!A19:O19)=0,"",IF(COUNTA(備品記録!J19)=0,"",備品記録!J19)))</f>
        <v/>
      </c>
      <c r="G21" s="10" t="str">
        <f aca="false">IF($L$3&lt;&gt;0,NA(),IF(COUNTA(備品記録!A19:O19)=0,"",備品記録!T19))</f>
        <v>保管記録</v>
      </c>
      <c r="H21" s="10" t="str">
        <f aca="false">IF($L$3&lt;&gt;0,NA(),IF(COUNTA(備品記録!A19:O19)=0,"",備品記録!S19))</f>
        <v>確認間隔超過</v>
      </c>
      <c r="I21" s="8" t="str">
        <f aca="false">IF($L$3&lt;&gt;0,NA(),IF(COUNTA(備品記録!A19:O19)=0,"",備品記録!L19))</f>
        <v>確認済</v>
      </c>
      <c r="J21" s="1"/>
      <c r="K21" s="1"/>
      <c r="L21" s="1"/>
    </row>
    <row r="22" customFormat="false" ht="32" hidden="false" customHeight="true" outlineLevel="0" collapsed="false">
      <c r="A22" s="1" t="str">
        <f aca="false">IF($L$3&lt;&gt;0,NA(),IF(COUNTA(備品記録!A20:O20)=0,"",備品記録!A20))</f>
        <v/>
      </c>
      <c r="B22" s="8" t="str">
        <f aca="false">IF($L$3&lt;&gt;0,NA(),IF(COUNTA(備品記録!A20:O20)=0,"",備品記録!B20))</f>
        <v/>
      </c>
      <c r="C22" s="1" t="str">
        <f aca="false">IF($L$3&lt;&gt;0,NA(),IF(COUNTA(備品記録!A20:O20)=0,"",IF(COUNTA(備品記録!E20)=0,"",備品記録!E20)))</f>
        <v/>
      </c>
      <c r="D22" s="8" t="str">
        <f aca="false">IF($L$3&lt;&gt;0,NA(),IF(COUNTA(備品記録!A20:O20)=0,"",備品記録!F20))</f>
        <v/>
      </c>
      <c r="E22" s="1" t="str">
        <f aca="false">IF($L$3&lt;&gt;0,NA(),IF(COUNTA(備品記録!A20:O20)=0,"",IF(COUNTA(備品記録!H20)=0,"",備品記録!H20)))</f>
        <v/>
      </c>
      <c r="F22" s="9" t="str">
        <f aca="false">IF($L$3&lt;&gt;0,NA(),IF(COUNTA(備品記録!A20:O20)=0,"",IF(COUNTA(備品記録!J20)=0,"",備品記録!J20)))</f>
        <v/>
      </c>
      <c r="G22" s="10" t="str">
        <f aca="false">IF($L$3&lt;&gt;0,NA(),IF(COUNTA(備品記録!A20:O20)=0,"",備品記録!T20))</f>
        <v/>
      </c>
      <c r="H22" s="10" t="str">
        <f aca="false">IF($L$3&lt;&gt;0,NA(),IF(COUNTA(備品記録!A20:O20)=0,"",備品記録!S20))</f>
        <v/>
      </c>
      <c r="I22" s="8" t="str">
        <f aca="false">IF($L$3&lt;&gt;0,NA(),IF(COUNTA(備品記録!A20:O20)=0,"",備品記録!L20))</f>
        <v/>
      </c>
      <c r="J22" s="1"/>
      <c r="K22" s="1"/>
      <c r="L22" s="1"/>
    </row>
    <row r="23" customFormat="false" ht="32" hidden="false" customHeight="true" outlineLevel="0" collapsed="false">
      <c r="A23" s="1" t="str">
        <f aca="false">IF($L$3&lt;&gt;0,NA(),IF(COUNTA(備品記録!A21:O21)=0,"",備品記録!A21))</f>
        <v/>
      </c>
      <c r="B23" s="8" t="str">
        <f aca="false">IF($L$3&lt;&gt;0,NA(),IF(COUNTA(備品記録!A21:O21)=0,"",備品記録!B21))</f>
        <v/>
      </c>
      <c r="C23" s="1" t="str">
        <f aca="false">IF($L$3&lt;&gt;0,NA(),IF(COUNTA(備品記録!A21:O21)=0,"",IF(COUNTA(備品記録!E21)=0,"",備品記録!E21)))</f>
        <v/>
      </c>
      <c r="D23" s="8" t="str">
        <f aca="false">IF($L$3&lt;&gt;0,NA(),IF(COUNTA(備品記録!A21:O21)=0,"",備品記録!F21))</f>
        <v/>
      </c>
      <c r="E23" s="1" t="str">
        <f aca="false">IF($L$3&lt;&gt;0,NA(),IF(COUNTA(備品記録!A21:O21)=0,"",IF(COUNTA(備品記録!H21)=0,"",備品記録!H21)))</f>
        <v/>
      </c>
      <c r="F23" s="9" t="str">
        <f aca="false">IF($L$3&lt;&gt;0,NA(),IF(COUNTA(備品記録!A21:O21)=0,"",IF(COUNTA(備品記録!J21)=0,"",備品記録!J21)))</f>
        <v/>
      </c>
      <c r="G23" s="10" t="str">
        <f aca="false">IF($L$3&lt;&gt;0,NA(),IF(COUNTA(備品記録!A21:O21)=0,"",備品記録!T21))</f>
        <v/>
      </c>
      <c r="H23" s="10" t="str">
        <f aca="false">IF($L$3&lt;&gt;0,NA(),IF(COUNTA(備品記録!A21:O21)=0,"",備品記録!S21))</f>
        <v/>
      </c>
      <c r="I23" s="8" t="str">
        <f aca="false">IF($L$3&lt;&gt;0,NA(),IF(COUNTA(備品記録!A21:O21)=0,"",備品記録!L21))</f>
        <v/>
      </c>
      <c r="J23" s="1"/>
      <c r="K23" s="1"/>
      <c r="L23" s="1"/>
    </row>
    <row r="24" customFormat="false" ht="32" hidden="false" customHeight="true" outlineLevel="0" collapsed="false">
      <c r="A24" s="1" t="str">
        <f aca="false">IF($L$3&lt;&gt;0,NA(),IF(COUNTA(備品記録!A22:O22)=0,"",備品記録!A22))</f>
        <v/>
      </c>
      <c r="B24" s="8" t="str">
        <f aca="false">IF($L$3&lt;&gt;0,NA(),IF(COUNTA(備品記録!A22:O22)=0,"",備品記録!B22))</f>
        <v/>
      </c>
      <c r="C24" s="1" t="str">
        <f aca="false">IF($L$3&lt;&gt;0,NA(),IF(COUNTA(備品記録!A22:O22)=0,"",IF(COUNTA(備品記録!E22)=0,"",備品記録!E22)))</f>
        <v/>
      </c>
      <c r="D24" s="8" t="str">
        <f aca="false">IF($L$3&lt;&gt;0,NA(),IF(COUNTA(備品記録!A22:O22)=0,"",備品記録!F22))</f>
        <v/>
      </c>
      <c r="E24" s="1" t="str">
        <f aca="false">IF($L$3&lt;&gt;0,NA(),IF(COUNTA(備品記録!A22:O22)=0,"",IF(COUNTA(備品記録!H22)=0,"",備品記録!H22)))</f>
        <v/>
      </c>
      <c r="F24" s="9" t="str">
        <f aca="false">IF($L$3&lt;&gt;0,NA(),IF(COUNTA(備品記録!A22:O22)=0,"",IF(COUNTA(備品記録!J22)=0,"",備品記録!J22)))</f>
        <v/>
      </c>
      <c r="G24" s="10" t="str">
        <f aca="false">IF($L$3&lt;&gt;0,NA(),IF(COUNTA(備品記録!A22:O22)=0,"",備品記録!T22))</f>
        <v/>
      </c>
      <c r="H24" s="10" t="str">
        <f aca="false">IF($L$3&lt;&gt;0,NA(),IF(COUNTA(備品記録!A22:O22)=0,"",備品記録!S22))</f>
        <v/>
      </c>
      <c r="I24" s="8" t="str">
        <f aca="false">IF($L$3&lt;&gt;0,NA(),IF(COUNTA(備品記録!A22:O22)=0,"",備品記録!L22))</f>
        <v/>
      </c>
      <c r="J24" s="1"/>
      <c r="K24" s="1"/>
      <c r="L24" s="1"/>
    </row>
    <row r="25" customFormat="false" ht="32" hidden="false" customHeight="true" outlineLevel="0" collapsed="false">
      <c r="A25" s="1" t="str">
        <f aca="false">IF($L$3&lt;&gt;0,NA(),IF(COUNTA(備品記録!A23:O23)=0,"",備品記録!A23))</f>
        <v/>
      </c>
      <c r="B25" s="8" t="str">
        <f aca="false">IF($L$3&lt;&gt;0,NA(),IF(COUNTA(備品記録!A23:O23)=0,"",備品記録!B23))</f>
        <v/>
      </c>
      <c r="C25" s="1" t="str">
        <f aca="false">IF($L$3&lt;&gt;0,NA(),IF(COUNTA(備品記録!A23:O23)=0,"",IF(COUNTA(備品記録!E23)=0,"",備品記録!E23)))</f>
        <v/>
      </c>
      <c r="D25" s="8" t="str">
        <f aca="false">IF($L$3&lt;&gt;0,NA(),IF(COUNTA(備品記録!A23:O23)=0,"",備品記録!F23))</f>
        <v/>
      </c>
      <c r="E25" s="1" t="str">
        <f aca="false">IF($L$3&lt;&gt;0,NA(),IF(COUNTA(備品記録!A23:O23)=0,"",IF(COUNTA(備品記録!H23)=0,"",備品記録!H23)))</f>
        <v/>
      </c>
      <c r="F25" s="9" t="str">
        <f aca="false">IF($L$3&lt;&gt;0,NA(),IF(COUNTA(備品記録!A23:O23)=0,"",IF(COUNTA(備品記録!J23)=0,"",備品記録!J23)))</f>
        <v/>
      </c>
      <c r="G25" s="10" t="str">
        <f aca="false">IF($L$3&lt;&gt;0,NA(),IF(COUNTA(備品記録!A23:O23)=0,"",備品記録!T23))</f>
        <v/>
      </c>
      <c r="H25" s="10" t="str">
        <f aca="false">IF($L$3&lt;&gt;0,NA(),IF(COUNTA(備品記録!A23:O23)=0,"",備品記録!S23))</f>
        <v/>
      </c>
      <c r="I25" s="8" t="str">
        <f aca="false">IF($L$3&lt;&gt;0,NA(),IF(COUNTA(備品記録!A23:O23)=0,"",備品記録!L23))</f>
        <v/>
      </c>
      <c r="J25" s="1"/>
      <c r="K25" s="1"/>
      <c r="L25" s="1"/>
    </row>
    <row r="26" customFormat="false" ht="32" hidden="false" customHeight="true" outlineLevel="0" collapsed="false">
      <c r="A26" s="1" t="str">
        <f aca="false">IF($L$3&lt;&gt;0,NA(),IF(COUNTA(備品記録!A24:O24)=0,"",備品記録!A24))</f>
        <v/>
      </c>
      <c r="B26" s="8" t="str">
        <f aca="false">IF($L$3&lt;&gt;0,NA(),IF(COUNTA(備品記録!A24:O24)=0,"",備品記録!B24))</f>
        <v/>
      </c>
      <c r="C26" s="1" t="str">
        <f aca="false">IF($L$3&lt;&gt;0,NA(),IF(COUNTA(備品記録!A24:O24)=0,"",IF(COUNTA(備品記録!E24)=0,"",備品記録!E24)))</f>
        <v/>
      </c>
      <c r="D26" s="8" t="str">
        <f aca="false">IF($L$3&lt;&gt;0,NA(),IF(COUNTA(備品記録!A24:O24)=0,"",備品記録!F24))</f>
        <v/>
      </c>
      <c r="E26" s="1" t="str">
        <f aca="false">IF($L$3&lt;&gt;0,NA(),IF(COUNTA(備品記録!A24:O24)=0,"",IF(COUNTA(備品記録!H24)=0,"",備品記録!H24)))</f>
        <v/>
      </c>
      <c r="F26" s="9" t="str">
        <f aca="false">IF($L$3&lt;&gt;0,NA(),IF(COUNTA(備品記録!A24:O24)=0,"",IF(COUNTA(備品記録!J24)=0,"",備品記録!J24)))</f>
        <v/>
      </c>
      <c r="G26" s="10" t="str">
        <f aca="false">IF($L$3&lt;&gt;0,NA(),IF(COUNTA(備品記録!A24:O24)=0,"",備品記録!T24))</f>
        <v/>
      </c>
      <c r="H26" s="10" t="str">
        <f aca="false">IF($L$3&lt;&gt;0,NA(),IF(COUNTA(備品記録!A24:O24)=0,"",備品記録!S24))</f>
        <v/>
      </c>
      <c r="I26" s="8" t="str">
        <f aca="false">IF($L$3&lt;&gt;0,NA(),IF(COUNTA(備品記録!A24:O24)=0,"",備品記録!L24))</f>
        <v/>
      </c>
      <c r="J26" s="1"/>
      <c r="K26" s="1"/>
      <c r="L26" s="1"/>
    </row>
    <row r="27" customFormat="false" ht="32" hidden="false" customHeight="true" outlineLevel="0" collapsed="false">
      <c r="A27" s="1" t="str">
        <f aca="false">IF($L$3&lt;&gt;0,NA(),IF(COUNTA(備品記録!A25:O25)=0,"",備品記録!A25))</f>
        <v/>
      </c>
      <c r="B27" s="8" t="str">
        <f aca="false">IF($L$3&lt;&gt;0,NA(),IF(COUNTA(備品記録!A25:O25)=0,"",備品記録!B25))</f>
        <v/>
      </c>
      <c r="C27" s="1" t="str">
        <f aca="false">IF($L$3&lt;&gt;0,NA(),IF(COUNTA(備品記録!A25:O25)=0,"",IF(COUNTA(備品記録!E25)=0,"",備品記録!E25)))</f>
        <v/>
      </c>
      <c r="D27" s="8" t="str">
        <f aca="false">IF($L$3&lt;&gt;0,NA(),IF(COUNTA(備品記録!A25:O25)=0,"",備品記録!F25))</f>
        <v/>
      </c>
      <c r="E27" s="1" t="str">
        <f aca="false">IF($L$3&lt;&gt;0,NA(),IF(COUNTA(備品記録!A25:O25)=0,"",IF(COUNTA(備品記録!H25)=0,"",備品記録!H25)))</f>
        <v/>
      </c>
      <c r="F27" s="9" t="str">
        <f aca="false">IF($L$3&lt;&gt;0,NA(),IF(COUNTA(備品記録!A25:O25)=0,"",IF(COUNTA(備品記録!J25)=0,"",備品記録!J25)))</f>
        <v/>
      </c>
      <c r="G27" s="10" t="str">
        <f aca="false">IF($L$3&lt;&gt;0,NA(),IF(COUNTA(備品記録!A25:O25)=0,"",備品記録!T25))</f>
        <v/>
      </c>
      <c r="H27" s="10" t="str">
        <f aca="false">IF($L$3&lt;&gt;0,NA(),IF(COUNTA(備品記録!A25:O25)=0,"",備品記録!S25))</f>
        <v/>
      </c>
      <c r="I27" s="8" t="str">
        <f aca="false">IF($L$3&lt;&gt;0,NA(),IF(COUNTA(備品記録!A25:O25)=0,"",備品記録!L25))</f>
        <v/>
      </c>
      <c r="J27" s="1"/>
      <c r="K27" s="1"/>
      <c r="L27" s="1"/>
    </row>
    <row r="28" customFormat="false" ht="32" hidden="false" customHeight="true" outlineLevel="0" collapsed="false">
      <c r="A28" s="1" t="str">
        <f aca="false">IF($L$3&lt;&gt;0,NA(),IF(COUNTA(備品記録!A26:O26)=0,"",備品記録!A26))</f>
        <v/>
      </c>
      <c r="B28" s="8" t="str">
        <f aca="false">IF($L$3&lt;&gt;0,NA(),IF(COUNTA(備品記録!A26:O26)=0,"",備品記録!B26))</f>
        <v/>
      </c>
      <c r="C28" s="1" t="str">
        <f aca="false">IF($L$3&lt;&gt;0,NA(),IF(COUNTA(備品記録!A26:O26)=0,"",IF(COUNTA(備品記録!E26)=0,"",備品記録!E26)))</f>
        <v/>
      </c>
      <c r="D28" s="8" t="str">
        <f aca="false">IF($L$3&lt;&gt;0,NA(),IF(COUNTA(備品記録!A26:O26)=0,"",備品記録!F26))</f>
        <v/>
      </c>
      <c r="E28" s="1" t="str">
        <f aca="false">IF($L$3&lt;&gt;0,NA(),IF(COUNTA(備品記録!A26:O26)=0,"",IF(COUNTA(備品記録!H26)=0,"",備品記録!H26)))</f>
        <v/>
      </c>
      <c r="F28" s="9" t="str">
        <f aca="false">IF($L$3&lt;&gt;0,NA(),IF(COUNTA(備品記録!A26:O26)=0,"",IF(COUNTA(備品記録!J26)=0,"",備品記録!J26)))</f>
        <v/>
      </c>
      <c r="G28" s="10" t="str">
        <f aca="false">IF($L$3&lt;&gt;0,NA(),IF(COUNTA(備品記録!A26:O26)=0,"",備品記録!T26))</f>
        <v/>
      </c>
      <c r="H28" s="10" t="str">
        <f aca="false">IF($L$3&lt;&gt;0,NA(),IF(COUNTA(備品記録!A26:O26)=0,"",備品記録!S26))</f>
        <v/>
      </c>
      <c r="I28" s="8" t="str">
        <f aca="false">IF($L$3&lt;&gt;0,NA(),IF(COUNTA(備品記録!A26:O26)=0,"",備品記録!L26))</f>
        <v/>
      </c>
      <c r="J28" s="1"/>
      <c r="K28" s="1"/>
      <c r="L28" s="1"/>
    </row>
    <row r="29" customFormat="false" ht="32" hidden="false" customHeight="true" outlineLevel="0" collapsed="false">
      <c r="A29" s="1" t="str">
        <f aca="false">IF($L$3&lt;&gt;0,NA(),IF(COUNTA(備品記録!A27:O27)=0,"",備品記録!A27))</f>
        <v/>
      </c>
      <c r="B29" s="8" t="str">
        <f aca="false">IF($L$3&lt;&gt;0,NA(),IF(COUNTA(備品記録!A27:O27)=0,"",備品記録!B27))</f>
        <v/>
      </c>
      <c r="C29" s="1" t="str">
        <f aca="false">IF($L$3&lt;&gt;0,NA(),IF(COUNTA(備品記録!A27:O27)=0,"",IF(COUNTA(備品記録!E27)=0,"",備品記録!E27)))</f>
        <v/>
      </c>
      <c r="D29" s="8" t="str">
        <f aca="false">IF($L$3&lt;&gt;0,NA(),IF(COUNTA(備品記録!A27:O27)=0,"",備品記録!F27))</f>
        <v/>
      </c>
      <c r="E29" s="1" t="str">
        <f aca="false">IF($L$3&lt;&gt;0,NA(),IF(COUNTA(備品記録!A27:O27)=0,"",IF(COUNTA(備品記録!H27)=0,"",備品記録!H27)))</f>
        <v/>
      </c>
      <c r="F29" s="9" t="str">
        <f aca="false">IF($L$3&lt;&gt;0,NA(),IF(COUNTA(備品記録!A27:O27)=0,"",IF(COUNTA(備品記録!J27)=0,"",備品記録!J27)))</f>
        <v/>
      </c>
      <c r="G29" s="10" t="str">
        <f aca="false">IF($L$3&lt;&gt;0,NA(),IF(COUNTA(備品記録!A27:O27)=0,"",備品記録!T27))</f>
        <v/>
      </c>
      <c r="H29" s="10" t="str">
        <f aca="false">IF($L$3&lt;&gt;0,NA(),IF(COUNTA(備品記録!A27:O27)=0,"",備品記録!S27))</f>
        <v/>
      </c>
      <c r="I29" s="8" t="str">
        <f aca="false">IF($L$3&lt;&gt;0,NA(),IF(COUNTA(備品記録!A27:O27)=0,"",備品記録!L27))</f>
        <v/>
      </c>
      <c r="J29" s="1"/>
      <c r="K29" s="1"/>
      <c r="L29" s="1"/>
    </row>
    <row r="30" customFormat="false" ht="32" hidden="false" customHeight="true" outlineLevel="0" collapsed="false">
      <c r="A30" s="1" t="str">
        <f aca="false">IF($L$3&lt;&gt;0,NA(),IF(COUNTA(備品記録!A28:O28)=0,"",備品記録!A28))</f>
        <v/>
      </c>
      <c r="B30" s="8" t="str">
        <f aca="false">IF($L$3&lt;&gt;0,NA(),IF(COUNTA(備品記録!A28:O28)=0,"",備品記録!B28))</f>
        <v/>
      </c>
      <c r="C30" s="1" t="str">
        <f aca="false">IF($L$3&lt;&gt;0,NA(),IF(COUNTA(備品記録!A28:O28)=0,"",IF(COUNTA(備品記録!E28)=0,"",備品記録!E28)))</f>
        <v/>
      </c>
      <c r="D30" s="8" t="str">
        <f aca="false">IF($L$3&lt;&gt;0,NA(),IF(COUNTA(備品記録!A28:O28)=0,"",備品記録!F28))</f>
        <v/>
      </c>
      <c r="E30" s="1" t="str">
        <f aca="false">IF($L$3&lt;&gt;0,NA(),IF(COUNTA(備品記録!A28:O28)=0,"",IF(COUNTA(備品記録!H28)=0,"",備品記録!H28)))</f>
        <v/>
      </c>
      <c r="F30" s="9" t="str">
        <f aca="false">IF($L$3&lt;&gt;0,NA(),IF(COUNTA(備品記録!A28:O28)=0,"",IF(COUNTA(備品記録!J28)=0,"",備品記録!J28)))</f>
        <v/>
      </c>
      <c r="G30" s="10" t="str">
        <f aca="false">IF($L$3&lt;&gt;0,NA(),IF(COUNTA(備品記録!A28:O28)=0,"",備品記録!T28))</f>
        <v/>
      </c>
      <c r="H30" s="10" t="str">
        <f aca="false">IF($L$3&lt;&gt;0,NA(),IF(COUNTA(備品記録!A28:O28)=0,"",備品記録!S28))</f>
        <v/>
      </c>
      <c r="I30" s="8" t="str">
        <f aca="false">IF($L$3&lt;&gt;0,NA(),IF(COUNTA(備品記録!A28:O28)=0,"",備品記録!L28))</f>
        <v/>
      </c>
      <c r="J30" s="1"/>
      <c r="K30" s="1"/>
      <c r="L30" s="1"/>
    </row>
    <row r="31" customFormat="false" ht="32" hidden="false" customHeight="true" outlineLevel="0" collapsed="false">
      <c r="A31" s="1" t="str">
        <f aca="false">IF($L$3&lt;&gt;0,NA(),IF(COUNTA(備品記録!A29:O29)=0,"",備品記録!A29))</f>
        <v/>
      </c>
      <c r="B31" s="8" t="str">
        <f aca="false">IF($L$3&lt;&gt;0,NA(),IF(COUNTA(備品記録!A29:O29)=0,"",備品記録!B29))</f>
        <v/>
      </c>
      <c r="C31" s="1" t="str">
        <f aca="false">IF($L$3&lt;&gt;0,NA(),IF(COUNTA(備品記録!A29:O29)=0,"",IF(COUNTA(備品記録!E29)=0,"",備品記録!E29)))</f>
        <v/>
      </c>
      <c r="D31" s="8" t="str">
        <f aca="false">IF($L$3&lt;&gt;0,NA(),IF(COUNTA(備品記録!A29:O29)=0,"",備品記録!F29))</f>
        <v/>
      </c>
      <c r="E31" s="1" t="str">
        <f aca="false">IF($L$3&lt;&gt;0,NA(),IF(COUNTA(備品記録!A29:O29)=0,"",IF(COUNTA(備品記録!H29)=0,"",備品記録!H29)))</f>
        <v/>
      </c>
      <c r="F31" s="9" t="str">
        <f aca="false">IF($L$3&lt;&gt;0,NA(),IF(COUNTA(備品記録!A29:O29)=0,"",IF(COUNTA(備品記録!J29)=0,"",備品記録!J29)))</f>
        <v/>
      </c>
      <c r="G31" s="10" t="str">
        <f aca="false">IF($L$3&lt;&gt;0,NA(),IF(COUNTA(備品記録!A29:O29)=0,"",備品記録!T29))</f>
        <v/>
      </c>
      <c r="H31" s="10" t="str">
        <f aca="false">IF($L$3&lt;&gt;0,NA(),IF(COUNTA(備品記録!A29:O29)=0,"",備品記録!S29))</f>
        <v/>
      </c>
      <c r="I31" s="8" t="str">
        <f aca="false">IF($L$3&lt;&gt;0,NA(),IF(COUNTA(備品記録!A29:O29)=0,"",備品記録!L29))</f>
        <v/>
      </c>
      <c r="J31" s="1"/>
      <c r="K31" s="1"/>
      <c r="L31" s="1"/>
    </row>
    <row r="32" customFormat="false" ht="32" hidden="false" customHeight="true" outlineLevel="0" collapsed="false">
      <c r="A32" s="1" t="str">
        <f aca="false">IF($L$3&lt;&gt;0,NA(),IF(COUNTA(備品記録!A30:O30)=0,"",備品記録!A30))</f>
        <v/>
      </c>
      <c r="B32" s="8" t="str">
        <f aca="false">IF($L$3&lt;&gt;0,NA(),IF(COUNTA(備品記録!A30:O30)=0,"",備品記録!B30))</f>
        <v/>
      </c>
      <c r="C32" s="1" t="str">
        <f aca="false">IF($L$3&lt;&gt;0,NA(),IF(COUNTA(備品記録!A30:O30)=0,"",IF(COUNTA(備品記録!E30)=0,"",備品記録!E30)))</f>
        <v/>
      </c>
      <c r="D32" s="8" t="str">
        <f aca="false">IF($L$3&lt;&gt;0,NA(),IF(COUNTA(備品記録!A30:O30)=0,"",備品記録!F30))</f>
        <v/>
      </c>
      <c r="E32" s="1" t="str">
        <f aca="false">IF($L$3&lt;&gt;0,NA(),IF(COUNTA(備品記録!A30:O30)=0,"",IF(COUNTA(備品記録!H30)=0,"",備品記録!H30)))</f>
        <v/>
      </c>
      <c r="F32" s="9" t="str">
        <f aca="false">IF($L$3&lt;&gt;0,NA(),IF(COUNTA(備品記録!A30:O30)=0,"",IF(COUNTA(備品記録!J30)=0,"",備品記録!J30)))</f>
        <v/>
      </c>
      <c r="G32" s="10" t="str">
        <f aca="false">IF($L$3&lt;&gt;0,NA(),IF(COUNTA(備品記録!A30:O30)=0,"",備品記録!T30))</f>
        <v/>
      </c>
      <c r="H32" s="10" t="str">
        <f aca="false">IF($L$3&lt;&gt;0,NA(),IF(COUNTA(備品記録!A30:O30)=0,"",備品記録!S30))</f>
        <v/>
      </c>
      <c r="I32" s="8" t="str">
        <f aca="false">IF($L$3&lt;&gt;0,NA(),IF(COUNTA(備品記録!A30:O30)=0,"",備品記録!L30))</f>
        <v/>
      </c>
      <c r="J32" s="1"/>
      <c r="K32" s="1"/>
      <c r="L32" s="1"/>
    </row>
    <row r="33" customFormat="false" ht="32" hidden="false" customHeight="true" outlineLevel="0" collapsed="false">
      <c r="A33" s="1" t="str">
        <f aca="false">IF($L$3&lt;&gt;0,NA(),IF(COUNTA(備品記録!A31:O31)=0,"",備品記録!A31))</f>
        <v/>
      </c>
      <c r="B33" s="8" t="str">
        <f aca="false">IF($L$3&lt;&gt;0,NA(),IF(COUNTA(備品記録!A31:O31)=0,"",備品記録!B31))</f>
        <v/>
      </c>
      <c r="C33" s="1" t="str">
        <f aca="false">IF($L$3&lt;&gt;0,NA(),IF(COUNTA(備品記録!A31:O31)=0,"",IF(COUNTA(備品記録!E31)=0,"",備品記録!E31)))</f>
        <v/>
      </c>
      <c r="D33" s="8" t="str">
        <f aca="false">IF($L$3&lt;&gt;0,NA(),IF(COUNTA(備品記録!A31:O31)=0,"",備品記録!F31))</f>
        <v/>
      </c>
      <c r="E33" s="1" t="str">
        <f aca="false">IF($L$3&lt;&gt;0,NA(),IF(COUNTA(備品記録!A31:O31)=0,"",IF(COUNTA(備品記録!H31)=0,"",備品記録!H31)))</f>
        <v/>
      </c>
      <c r="F33" s="9" t="str">
        <f aca="false">IF($L$3&lt;&gt;0,NA(),IF(COUNTA(備品記録!A31:O31)=0,"",IF(COUNTA(備品記録!J31)=0,"",備品記録!J31)))</f>
        <v/>
      </c>
      <c r="G33" s="10" t="str">
        <f aca="false">IF($L$3&lt;&gt;0,NA(),IF(COUNTA(備品記録!A31:O31)=0,"",備品記録!T31))</f>
        <v/>
      </c>
      <c r="H33" s="10" t="str">
        <f aca="false">IF($L$3&lt;&gt;0,NA(),IF(COUNTA(備品記録!A31:O31)=0,"",備品記録!S31))</f>
        <v/>
      </c>
      <c r="I33" s="8" t="str">
        <f aca="false">IF($L$3&lt;&gt;0,NA(),IF(COUNTA(備品記録!A31:O31)=0,"",備品記録!L31))</f>
        <v/>
      </c>
      <c r="J33" s="1"/>
      <c r="K33" s="1"/>
      <c r="L33" s="1"/>
    </row>
    <row r="34" customFormat="false" ht="32" hidden="false" customHeight="true" outlineLevel="0" collapsed="false">
      <c r="A34" s="1" t="str">
        <f aca="false">IF($L$3&lt;&gt;0,NA(),IF(COUNTA(備品記録!A32:O32)=0,"",備品記録!A32))</f>
        <v/>
      </c>
      <c r="B34" s="8" t="str">
        <f aca="false">IF($L$3&lt;&gt;0,NA(),IF(COUNTA(備品記録!A32:O32)=0,"",備品記録!B32))</f>
        <v/>
      </c>
      <c r="C34" s="1" t="str">
        <f aca="false">IF($L$3&lt;&gt;0,NA(),IF(COUNTA(備品記録!A32:O32)=0,"",IF(COUNTA(備品記録!E32)=0,"",備品記録!E32)))</f>
        <v/>
      </c>
      <c r="D34" s="8" t="str">
        <f aca="false">IF($L$3&lt;&gt;0,NA(),IF(COUNTA(備品記録!A32:O32)=0,"",備品記録!F32))</f>
        <v/>
      </c>
      <c r="E34" s="1" t="str">
        <f aca="false">IF($L$3&lt;&gt;0,NA(),IF(COUNTA(備品記録!A32:O32)=0,"",IF(COUNTA(備品記録!H32)=0,"",備品記録!H32)))</f>
        <v/>
      </c>
      <c r="F34" s="9" t="str">
        <f aca="false">IF($L$3&lt;&gt;0,NA(),IF(COUNTA(備品記録!A32:O32)=0,"",IF(COUNTA(備品記録!J32)=0,"",備品記録!J32)))</f>
        <v/>
      </c>
      <c r="G34" s="10" t="str">
        <f aca="false">IF($L$3&lt;&gt;0,NA(),IF(COUNTA(備品記録!A32:O32)=0,"",備品記録!T32))</f>
        <v/>
      </c>
      <c r="H34" s="10" t="str">
        <f aca="false">IF($L$3&lt;&gt;0,NA(),IF(COUNTA(備品記録!A32:O32)=0,"",備品記録!S32))</f>
        <v/>
      </c>
      <c r="I34" s="8" t="str">
        <f aca="false">IF($L$3&lt;&gt;0,NA(),IF(COUNTA(備品記録!A32:O32)=0,"",備品記録!L32))</f>
        <v/>
      </c>
      <c r="J34" s="1"/>
      <c r="K34" s="1"/>
      <c r="L34" s="1"/>
    </row>
    <row r="35" customFormat="false" ht="32" hidden="false" customHeight="true" outlineLevel="0" collapsed="false">
      <c r="A35" s="1" t="str">
        <f aca="false">IF($L$3&lt;&gt;0,NA(),IF(COUNTA(備品記録!A33:O33)=0,"",備品記録!A33))</f>
        <v/>
      </c>
      <c r="B35" s="8" t="str">
        <f aca="false">IF($L$3&lt;&gt;0,NA(),IF(COUNTA(備品記録!A33:O33)=0,"",備品記録!B33))</f>
        <v/>
      </c>
      <c r="C35" s="1" t="str">
        <f aca="false">IF($L$3&lt;&gt;0,NA(),IF(COUNTA(備品記録!A33:O33)=0,"",IF(COUNTA(備品記録!E33)=0,"",備品記録!E33)))</f>
        <v/>
      </c>
      <c r="D35" s="8" t="str">
        <f aca="false">IF($L$3&lt;&gt;0,NA(),IF(COUNTA(備品記録!A33:O33)=0,"",備品記録!F33))</f>
        <v/>
      </c>
      <c r="E35" s="1" t="str">
        <f aca="false">IF($L$3&lt;&gt;0,NA(),IF(COUNTA(備品記録!A33:O33)=0,"",IF(COUNTA(備品記録!H33)=0,"",備品記録!H33)))</f>
        <v/>
      </c>
      <c r="F35" s="9" t="str">
        <f aca="false">IF($L$3&lt;&gt;0,NA(),IF(COUNTA(備品記録!A33:O33)=0,"",IF(COUNTA(備品記録!J33)=0,"",備品記録!J33)))</f>
        <v/>
      </c>
      <c r="G35" s="10" t="str">
        <f aca="false">IF($L$3&lt;&gt;0,NA(),IF(COUNTA(備品記録!A33:O33)=0,"",備品記録!T33))</f>
        <v/>
      </c>
      <c r="H35" s="10" t="str">
        <f aca="false">IF($L$3&lt;&gt;0,NA(),IF(COUNTA(備品記録!A33:O33)=0,"",備品記録!S33))</f>
        <v/>
      </c>
      <c r="I35" s="8" t="str">
        <f aca="false">IF($L$3&lt;&gt;0,NA(),IF(COUNTA(備品記録!A33:O33)=0,"",備品記録!L33))</f>
        <v/>
      </c>
      <c r="J35" s="1"/>
      <c r="K35" s="1"/>
      <c r="L35" s="1"/>
    </row>
    <row r="36" customFormat="false" ht="32" hidden="false" customHeight="true" outlineLevel="0" collapsed="false">
      <c r="A36" s="1" t="str">
        <f aca="false">IF($L$3&lt;&gt;0,NA(),IF(COUNTA(備品記録!A34:O34)=0,"",備品記録!A34))</f>
        <v/>
      </c>
      <c r="B36" s="8" t="str">
        <f aca="false">IF($L$3&lt;&gt;0,NA(),IF(COUNTA(備品記録!A34:O34)=0,"",備品記録!B34))</f>
        <v/>
      </c>
      <c r="C36" s="1" t="str">
        <f aca="false">IF($L$3&lt;&gt;0,NA(),IF(COUNTA(備品記録!A34:O34)=0,"",IF(COUNTA(備品記録!E34)=0,"",備品記録!E34)))</f>
        <v/>
      </c>
      <c r="D36" s="8" t="str">
        <f aca="false">IF($L$3&lt;&gt;0,NA(),IF(COUNTA(備品記録!A34:O34)=0,"",備品記録!F34))</f>
        <v/>
      </c>
      <c r="E36" s="1" t="str">
        <f aca="false">IF($L$3&lt;&gt;0,NA(),IF(COUNTA(備品記録!A34:O34)=0,"",IF(COUNTA(備品記録!H34)=0,"",備品記録!H34)))</f>
        <v/>
      </c>
      <c r="F36" s="9" t="str">
        <f aca="false">IF($L$3&lt;&gt;0,NA(),IF(COUNTA(備品記録!A34:O34)=0,"",IF(COUNTA(備品記録!J34)=0,"",備品記録!J34)))</f>
        <v/>
      </c>
      <c r="G36" s="10" t="str">
        <f aca="false">IF($L$3&lt;&gt;0,NA(),IF(COUNTA(備品記録!A34:O34)=0,"",備品記録!T34))</f>
        <v/>
      </c>
      <c r="H36" s="10" t="str">
        <f aca="false">IF($L$3&lt;&gt;0,NA(),IF(COUNTA(備品記録!A34:O34)=0,"",備品記録!S34))</f>
        <v/>
      </c>
      <c r="I36" s="8" t="str">
        <f aca="false">IF($L$3&lt;&gt;0,NA(),IF(COUNTA(備品記録!A34:O34)=0,"",備品記録!L34))</f>
        <v/>
      </c>
      <c r="J36" s="1"/>
      <c r="K36" s="1"/>
      <c r="L36" s="1"/>
    </row>
    <row r="37" customFormat="false" ht="32" hidden="false" customHeight="true" outlineLevel="0" collapsed="false">
      <c r="A37" s="1" t="str">
        <f aca="false">IF($L$3&lt;&gt;0,NA(),IF(COUNTA(備品記録!A35:O35)=0,"",備品記録!A35))</f>
        <v/>
      </c>
      <c r="B37" s="8" t="str">
        <f aca="false">IF($L$3&lt;&gt;0,NA(),IF(COUNTA(備品記録!A35:O35)=0,"",備品記録!B35))</f>
        <v/>
      </c>
      <c r="C37" s="1" t="str">
        <f aca="false">IF($L$3&lt;&gt;0,NA(),IF(COUNTA(備品記録!A35:O35)=0,"",IF(COUNTA(備品記録!E35)=0,"",備品記録!E35)))</f>
        <v/>
      </c>
      <c r="D37" s="8" t="str">
        <f aca="false">IF($L$3&lt;&gt;0,NA(),IF(COUNTA(備品記録!A35:O35)=0,"",備品記録!F35))</f>
        <v/>
      </c>
      <c r="E37" s="1" t="str">
        <f aca="false">IF($L$3&lt;&gt;0,NA(),IF(COUNTA(備品記録!A35:O35)=0,"",IF(COUNTA(備品記録!H35)=0,"",備品記録!H35)))</f>
        <v/>
      </c>
      <c r="F37" s="9" t="str">
        <f aca="false">IF($L$3&lt;&gt;0,NA(),IF(COUNTA(備品記録!A35:O35)=0,"",IF(COUNTA(備品記録!J35)=0,"",備品記録!J35)))</f>
        <v/>
      </c>
      <c r="G37" s="10" t="str">
        <f aca="false">IF($L$3&lt;&gt;0,NA(),IF(COUNTA(備品記録!A35:O35)=0,"",備品記録!T35))</f>
        <v/>
      </c>
      <c r="H37" s="10" t="str">
        <f aca="false">IF($L$3&lt;&gt;0,NA(),IF(COUNTA(備品記録!A35:O35)=0,"",備品記録!S35))</f>
        <v/>
      </c>
      <c r="I37" s="8" t="str">
        <f aca="false">IF($L$3&lt;&gt;0,NA(),IF(COUNTA(備品記録!A35:O35)=0,"",備品記録!L35))</f>
        <v/>
      </c>
      <c r="J37" s="1"/>
      <c r="K37" s="1"/>
      <c r="L37" s="1"/>
    </row>
    <row r="38" customFormat="false" ht="32" hidden="false" customHeight="true" outlineLevel="0" collapsed="false">
      <c r="A38" s="1" t="str">
        <f aca="false">IF($L$3&lt;&gt;0,NA(),IF(COUNTA(備品記録!A36:O36)=0,"",備品記録!A36))</f>
        <v/>
      </c>
      <c r="B38" s="8" t="str">
        <f aca="false">IF($L$3&lt;&gt;0,NA(),IF(COUNTA(備品記録!A36:O36)=0,"",備品記録!B36))</f>
        <v/>
      </c>
      <c r="C38" s="1" t="str">
        <f aca="false">IF($L$3&lt;&gt;0,NA(),IF(COUNTA(備品記録!A36:O36)=0,"",IF(COUNTA(備品記録!E36)=0,"",備品記録!E36)))</f>
        <v/>
      </c>
      <c r="D38" s="8" t="str">
        <f aca="false">IF($L$3&lt;&gt;0,NA(),IF(COUNTA(備品記録!A36:O36)=0,"",備品記録!F36))</f>
        <v/>
      </c>
      <c r="E38" s="1" t="str">
        <f aca="false">IF($L$3&lt;&gt;0,NA(),IF(COUNTA(備品記録!A36:O36)=0,"",IF(COUNTA(備品記録!H36)=0,"",備品記録!H36)))</f>
        <v/>
      </c>
      <c r="F38" s="9" t="str">
        <f aca="false">IF($L$3&lt;&gt;0,NA(),IF(COUNTA(備品記録!A36:O36)=0,"",IF(COUNTA(備品記録!J36)=0,"",備品記録!J36)))</f>
        <v/>
      </c>
      <c r="G38" s="10" t="str">
        <f aca="false">IF($L$3&lt;&gt;0,NA(),IF(COUNTA(備品記録!A36:O36)=0,"",備品記録!T36))</f>
        <v/>
      </c>
      <c r="H38" s="10" t="str">
        <f aca="false">IF($L$3&lt;&gt;0,NA(),IF(COUNTA(備品記録!A36:O36)=0,"",備品記録!S36))</f>
        <v/>
      </c>
      <c r="I38" s="8" t="str">
        <f aca="false">IF($L$3&lt;&gt;0,NA(),IF(COUNTA(備品記録!A36:O36)=0,"",備品記録!L36))</f>
        <v/>
      </c>
      <c r="J38" s="1"/>
      <c r="K38" s="1"/>
      <c r="L38" s="1"/>
    </row>
    <row r="39" customFormat="false" ht="32" hidden="false" customHeight="true" outlineLevel="0" collapsed="false">
      <c r="A39" s="1" t="str">
        <f aca="false">IF($L$3&lt;&gt;0,NA(),IF(COUNTA(備品記録!A37:O37)=0,"",備品記録!A37))</f>
        <v/>
      </c>
      <c r="B39" s="8" t="str">
        <f aca="false">IF($L$3&lt;&gt;0,NA(),IF(COUNTA(備品記録!A37:O37)=0,"",備品記録!B37))</f>
        <v/>
      </c>
      <c r="C39" s="1" t="str">
        <f aca="false">IF($L$3&lt;&gt;0,NA(),IF(COUNTA(備品記録!A37:O37)=0,"",IF(COUNTA(備品記録!E37)=0,"",備品記録!E37)))</f>
        <v/>
      </c>
      <c r="D39" s="8" t="str">
        <f aca="false">IF($L$3&lt;&gt;0,NA(),IF(COUNTA(備品記録!A37:O37)=0,"",備品記録!F37))</f>
        <v/>
      </c>
      <c r="E39" s="1" t="str">
        <f aca="false">IF($L$3&lt;&gt;0,NA(),IF(COUNTA(備品記録!A37:O37)=0,"",IF(COUNTA(備品記録!H37)=0,"",備品記録!H37)))</f>
        <v/>
      </c>
      <c r="F39" s="9" t="str">
        <f aca="false">IF($L$3&lt;&gt;0,NA(),IF(COUNTA(備品記録!A37:O37)=0,"",IF(COUNTA(備品記録!J37)=0,"",備品記録!J37)))</f>
        <v/>
      </c>
      <c r="G39" s="10" t="str">
        <f aca="false">IF($L$3&lt;&gt;0,NA(),IF(COUNTA(備品記録!A37:O37)=0,"",備品記録!T37))</f>
        <v/>
      </c>
      <c r="H39" s="10" t="str">
        <f aca="false">IF($L$3&lt;&gt;0,NA(),IF(COUNTA(備品記録!A37:O37)=0,"",備品記録!S37))</f>
        <v/>
      </c>
      <c r="I39" s="8" t="str">
        <f aca="false">IF($L$3&lt;&gt;0,NA(),IF(COUNTA(備品記録!A37:O37)=0,"",備品記録!L37))</f>
        <v/>
      </c>
      <c r="J39" s="1"/>
      <c r="K39" s="1"/>
      <c r="L39" s="1"/>
    </row>
    <row r="40" customFormat="false" ht="32" hidden="false" customHeight="true" outlineLevel="0" collapsed="false">
      <c r="A40" s="1" t="str">
        <f aca="false">IF($L$3&lt;&gt;0,NA(),IF(COUNTA(備品記録!A38:O38)=0,"",備品記録!A38))</f>
        <v/>
      </c>
      <c r="B40" s="8" t="str">
        <f aca="false">IF($L$3&lt;&gt;0,NA(),IF(COUNTA(備品記録!A38:O38)=0,"",備品記録!B38))</f>
        <v/>
      </c>
      <c r="C40" s="1" t="str">
        <f aca="false">IF($L$3&lt;&gt;0,NA(),IF(COUNTA(備品記録!A38:O38)=0,"",IF(COUNTA(備品記録!E38)=0,"",備品記録!E38)))</f>
        <v/>
      </c>
      <c r="D40" s="8" t="str">
        <f aca="false">IF($L$3&lt;&gt;0,NA(),IF(COUNTA(備品記録!A38:O38)=0,"",備品記録!F38))</f>
        <v/>
      </c>
      <c r="E40" s="1" t="str">
        <f aca="false">IF($L$3&lt;&gt;0,NA(),IF(COUNTA(備品記録!A38:O38)=0,"",IF(COUNTA(備品記録!H38)=0,"",備品記録!H38)))</f>
        <v/>
      </c>
      <c r="F40" s="9" t="str">
        <f aca="false">IF($L$3&lt;&gt;0,NA(),IF(COUNTA(備品記録!A38:O38)=0,"",IF(COUNTA(備品記録!J38)=0,"",備品記録!J38)))</f>
        <v/>
      </c>
      <c r="G40" s="10" t="str">
        <f aca="false">IF($L$3&lt;&gt;0,NA(),IF(COUNTA(備品記録!A38:O38)=0,"",備品記録!T38))</f>
        <v/>
      </c>
      <c r="H40" s="10" t="str">
        <f aca="false">IF($L$3&lt;&gt;0,NA(),IF(COUNTA(備品記録!A38:O38)=0,"",備品記録!S38))</f>
        <v/>
      </c>
      <c r="I40" s="8" t="str">
        <f aca="false">IF($L$3&lt;&gt;0,NA(),IF(COUNTA(備品記録!A38:O38)=0,"",備品記録!L38))</f>
        <v/>
      </c>
      <c r="J40" s="1"/>
      <c r="K40" s="1"/>
      <c r="L40" s="1"/>
    </row>
    <row r="41" customFormat="false" ht="32" hidden="false" customHeight="true" outlineLevel="0" collapsed="false">
      <c r="A41" s="1" t="str">
        <f aca="false">IF($L$3&lt;&gt;0,NA(),IF(COUNTA(備品記録!A39:O39)=0,"",備品記録!A39))</f>
        <v/>
      </c>
      <c r="B41" s="8" t="str">
        <f aca="false">IF($L$3&lt;&gt;0,NA(),IF(COUNTA(備品記録!A39:O39)=0,"",備品記録!B39))</f>
        <v/>
      </c>
      <c r="C41" s="1" t="str">
        <f aca="false">IF($L$3&lt;&gt;0,NA(),IF(COUNTA(備品記録!A39:O39)=0,"",IF(COUNTA(備品記録!E39)=0,"",備品記録!E39)))</f>
        <v/>
      </c>
      <c r="D41" s="8" t="str">
        <f aca="false">IF($L$3&lt;&gt;0,NA(),IF(COUNTA(備品記録!A39:O39)=0,"",備品記録!F39))</f>
        <v/>
      </c>
      <c r="E41" s="1" t="str">
        <f aca="false">IF($L$3&lt;&gt;0,NA(),IF(COUNTA(備品記録!A39:O39)=0,"",IF(COUNTA(備品記録!H39)=0,"",備品記録!H39)))</f>
        <v/>
      </c>
      <c r="F41" s="9" t="str">
        <f aca="false">IF($L$3&lt;&gt;0,NA(),IF(COUNTA(備品記録!A39:O39)=0,"",IF(COUNTA(備品記録!J39)=0,"",備品記録!J39)))</f>
        <v/>
      </c>
      <c r="G41" s="10" t="str">
        <f aca="false">IF($L$3&lt;&gt;0,NA(),IF(COUNTA(備品記録!A39:O39)=0,"",備品記録!T39))</f>
        <v/>
      </c>
      <c r="H41" s="10" t="str">
        <f aca="false">IF($L$3&lt;&gt;0,NA(),IF(COUNTA(備品記録!A39:O39)=0,"",備品記録!S39))</f>
        <v/>
      </c>
      <c r="I41" s="8" t="str">
        <f aca="false">IF($L$3&lt;&gt;0,NA(),IF(COUNTA(備品記録!A39:O39)=0,"",備品記録!L39))</f>
        <v/>
      </c>
      <c r="J41" s="1"/>
      <c r="K41" s="1"/>
      <c r="L41" s="1"/>
    </row>
    <row r="42" customFormat="false" ht="32" hidden="false" customHeight="true" outlineLevel="0" collapsed="false">
      <c r="A42" s="1" t="str">
        <f aca="false">IF($L$3&lt;&gt;0,NA(),IF(COUNTA(備品記録!A40:O40)=0,"",備品記録!A40))</f>
        <v/>
      </c>
      <c r="B42" s="8" t="str">
        <f aca="false">IF($L$3&lt;&gt;0,NA(),IF(COUNTA(備品記録!A40:O40)=0,"",備品記録!B40))</f>
        <v/>
      </c>
      <c r="C42" s="1" t="str">
        <f aca="false">IF($L$3&lt;&gt;0,NA(),IF(COUNTA(備品記録!A40:O40)=0,"",IF(COUNTA(備品記録!E40)=0,"",備品記録!E40)))</f>
        <v/>
      </c>
      <c r="D42" s="8" t="str">
        <f aca="false">IF($L$3&lt;&gt;0,NA(),IF(COUNTA(備品記録!A40:O40)=0,"",備品記録!F40))</f>
        <v/>
      </c>
      <c r="E42" s="1" t="str">
        <f aca="false">IF($L$3&lt;&gt;0,NA(),IF(COUNTA(備品記録!A40:O40)=0,"",IF(COUNTA(備品記録!H40)=0,"",備品記録!H40)))</f>
        <v/>
      </c>
      <c r="F42" s="9" t="str">
        <f aca="false">IF($L$3&lt;&gt;0,NA(),IF(COUNTA(備品記録!A40:O40)=0,"",IF(COUNTA(備品記録!J40)=0,"",備品記録!J40)))</f>
        <v/>
      </c>
      <c r="G42" s="10" t="str">
        <f aca="false">IF($L$3&lt;&gt;0,NA(),IF(COUNTA(備品記録!A40:O40)=0,"",備品記録!T40))</f>
        <v/>
      </c>
      <c r="H42" s="10" t="str">
        <f aca="false">IF($L$3&lt;&gt;0,NA(),IF(COUNTA(備品記録!A40:O40)=0,"",備品記録!S40))</f>
        <v/>
      </c>
      <c r="I42" s="8" t="str">
        <f aca="false">IF($L$3&lt;&gt;0,NA(),IF(COUNTA(備品記録!A40:O40)=0,"",備品記録!L40))</f>
        <v/>
      </c>
      <c r="J42" s="1"/>
      <c r="K42" s="1"/>
      <c r="L42" s="1"/>
    </row>
    <row r="43" customFormat="false" ht="32" hidden="false" customHeight="true" outlineLevel="0" collapsed="false">
      <c r="A43" s="1" t="str">
        <f aca="false">IF($L$3&lt;&gt;0,NA(),IF(COUNTA(備品記録!A41:O41)=0,"",備品記録!A41))</f>
        <v/>
      </c>
      <c r="B43" s="8" t="str">
        <f aca="false">IF($L$3&lt;&gt;0,NA(),IF(COUNTA(備品記録!A41:O41)=0,"",備品記録!B41))</f>
        <v/>
      </c>
      <c r="C43" s="1" t="str">
        <f aca="false">IF($L$3&lt;&gt;0,NA(),IF(COUNTA(備品記録!A41:O41)=0,"",IF(COUNTA(備品記録!E41)=0,"",備品記録!E41)))</f>
        <v/>
      </c>
      <c r="D43" s="8" t="str">
        <f aca="false">IF($L$3&lt;&gt;0,NA(),IF(COUNTA(備品記録!A41:O41)=0,"",備品記録!F41))</f>
        <v/>
      </c>
      <c r="E43" s="1" t="str">
        <f aca="false">IF($L$3&lt;&gt;0,NA(),IF(COUNTA(備品記録!A41:O41)=0,"",IF(COUNTA(備品記録!H41)=0,"",備品記録!H41)))</f>
        <v/>
      </c>
      <c r="F43" s="9" t="str">
        <f aca="false">IF($L$3&lt;&gt;0,NA(),IF(COUNTA(備品記録!A41:O41)=0,"",IF(COUNTA(備品記録!J41)=0,"",備品記録!J41)))</f>
        <v/>
      </c>
      <c r="G43" s="10" t="str">
        <f aca="false">IF($L$3&lt;&gt;0,NA(),IF(COUNTA(備品記録!A41:O41)=0,"",備品記録!T41))</f>
        <v/>
      </c>
      <c r="H43" s="10" t="str">
        <f aca="false">IF($L$3&lt;&gt;0,NA(),IF(COUNTA(備品記録!A41:O41)=0,"",備品記録!S41))</f>
        <v/>
      </c>
      <c r="I43" s="8" t="str">
        <f aca="false">IF($L$3&lt;&gt;0,NA(),IF(COUNTA(備品記録!A41:O41)=0,"",備品記録!L41))</f>
        <v/>
      </c>
      <c r="J43" s="1"/>
      <c r="K43" s="1"/>
      <c r="L43" s="1"/>
    </row>
    <row r="44" customFormat="false" ht="32" hidden="false" customHeight="true" outlineLevel="0" collapsed="false">
      <c r="A44" s="1" t="str">
        <f aca="false">IF($L$3&lt;&gt;0,NA(),IF(COUNTA(備品記録!A42:O42)=0,"",備品記録!A42))</f>
        <v/>
      </c>
      <c r="B44" s="8" t="str">
        <f aca="false">IF($L$3&lt;&gt;0,NA(),IF(COUNTA(備品記録!A42:O42)=0,"",備品記録!B42))</f>
        <v/>
      </c>
      <c r="C44" s="1" t="str">
        <f aca="false">IF($L$3&lt;&gt;0,NA(),IF(COUNTA(備品記録!A42:O42)=0,"",IF(COUNTA(備品記録!E42)=0,"",備品記録!E42)))</f>
        <v/>
      </c>
      <c r="D44" s="8" t="str">
        <f aca="false">IF($L$3&lt;&gt;0,NA(),IF(COUNTA(備品記録!A42:O42)=0,"",備品記録!F42))</f>
        <v/>
      </c>
      <c r="E44" s="1" t="str">
        <f aca="false">IF($L$3&lt;&gt;0,NA(),IF(COUNTA(備品記録!A42:O42)=0,"",IF(COUNTA(備品記録!H42)=0,"",備品記録!H42)))</f>
        <v/>
      </c>
      <c r="F44" s="9" t="str">
        <f aca="false">IF($L$3&lt;&gt;0,NA(),IF(COUNTA(備品記録!A42:O42)=0,"",IF(COUNTA(備品記録!J42)=0,"",備品記録!J42)))</f>
        <v/>
      </c>
      <c r="G44" s="10" t="str">
        <f aca="false">IF($L$3&lt;&gt;0,NA(),IF(COUNTA(備品記録!A42:O42)=0,"",備品記録!T42))</f>
        <v/>
      </c>
      <c r="H44" s="10" t="str">
        <f aca="false">IF($L$3&lt;&gt;0,NA(),IF(COUNTA(備品記録!A42:O42)=0,"",備品記録!S42))</f>
        <v/>
      </c>
      <c r="I44" s="8" t="str">
        <f aca="false">IF($L$3&lt;&gt;0,NA(),IF(COUNTA(備品記録!A42:O42)=0,"",備品記録!L42))</f>
        <v/>
      </c>
      <c r="J44" s="1"/>
      <c r="K44" s="1"/>
      <c r="L44" s="1"/>
    </row>
    <row r="45" customFormat="false" ht="32" hidden="false" customHeight="true" outlineLevel="0" collapsed="false">
      <c r="A45" s="1" t="str">
        <f aca="false">IF($L$3&lt;&gt;0,NA(),IF(COUNTA(備品記録!A43:O43)=0,"",備品記録!A43))</f>
        <v/>
      </c>
      <c r="B45" s="8" t="str">
        <f aca="false">IF($L$3&lt;&gt;0,NA(),IF(COUNTA(備品記録!A43:O43)=0,"",備品記録!B43))</f>
        <v/>
      </c>
      <c r="C45" s="1" t="str">
        <f aca="false">IF($L$3&lt;&gt;0,NA(),IF(COUNTA(備品記録!A43:O43)=0,"",IF(COUNTA(備品記録!E43)=0,"",備品記録!E43)))</f>
        <v/>
      </c>
      <c r="D45" s="8" t="str">
        <f aca="false">IF($L$3&lt;&gt;0,NA(),IF(COUNTA(備品記録!A43:O43)=0,"",備品記録!F43))</f>
        <v/>
      </c>
      <c r="E45" s="1" t="str">
        <f aca="false">IF($L$3&lt;&gt;0,NA(),IF(COUNTA(備品記録!A43:O43)=0,"",IF(COUNTA(備品記録!H43)=0,"",備品記録!H43)))</f>
        <v/>
      </c>
      <c r="F45" s="9" t="str">
        <f aca="false">IF($L$3&lt;&gt;0,NA(),IF(COUNTA(備品記録!A43:O43)=0,"",IF(COUNTA(備品記録!J43)=0,"",備品記録!J43)))</f>
        <v/>
      </c>
      <c r="G45" s="10" t="str">
        <f aca="false">IF($L$3&lt;&gt;0,NA(),IF(COUNTA(備品記録!A43:O43)=0,"",備品記録!T43))</f>
        <v/>
      </c>
      <c r="H45" s="10" t="str">
        <f aca="false">IF($L$3&lt;&gt;0,NA(),IF(COUNTA(備品記録!A43:O43)=0,"",備品記録!S43))</f>
        <v/>
      </c>
      <c r="I45" s="8" t="str">
        <f aca="false">IF($L$3&lt;&gt;0,NA(),IF(COUNTA(備品記録!A43:O43)=0,"",備品記録!L43))</f>
        <v/>
      </c>
      <c r="J45" s="1"/>
      <c r="K45" s="1"/>
      <c r="L45" s="1"/>
    </row>
    <row r="46" customFormat="false" ht="32" hidden="false" customHeight="true" outlineLevel="0" collapsed="false">
      <c r="A46" s="1" t="str">
        <f aca="false">IF($L$3&lt;&gt;0,NA(),IF(COUNTA(備品記録!A44:O44)=0,"",備品記録!A44))</f>
        <v/>
      </c>
      <c r="B46" s="8" t="str">
        <f aca="false">IF($L$3&lt;&gt;0,NA(),IF(COUNTA(備品記録!A44:O44)=0,"",備品記録!B44))</f>
        <v/>
      </c>
      <c r="C46" s="1" t="str">
        <f aca="false">IF($L$3&lt;&gt;0,NA(),IF(COUNTA(備品記録!A44:O44)=0,"",IF(COUNTA(備品記録!E44)=0,"",備品記録!E44)))</f>
        <v/>
      </c>
      <c r="D46" s="8" t="str">
        <f aca="false">IF($L$3&lt;&gt;0,NA(),IF(COUNTA(備品記録!A44:O44)=0,"",備品記録!F44))</f>
        <v/>
      </c>
      <c r="E46" s="1" t="str">
        <f aca="false">IF($L$3&lt;&gt;0,NA(),IF(COUNTA(備品記録!A44:O44)=0,"",IF(COUNTA(備品記録!H44)=0,"",備品記録!H44)))</f>
        <v/>
      </c>
      <c r="F46" s="9" t="str">
        <f aca="false">IF($L$3&lt;&gt;0,NA(),IF(COUNTA(備品記録!A44:O44)=0,"",IF(COUNTA(備品記録!J44)=0,"",備品記録!J44)))</f>
        <v/>
      </c>
      <c r="G46" s="10" t="str">
        <f aca="false">IF($L$3&lt;&gt;0,NA(),IF(COUNTA(備品記録!A44:O44)=0,"",備品記録!T44))</f>
        <v/>
      </c>
      <c r="H46" s="10" t="str">
        <f aca="false">IF($L$3&lt;&gt;0,NA(),IF(COUNTA(備品記録!A44:O44)=0,"",備品記録!S44))</f>
        <v/>
      </c>
      <c r="I46" s="8" t="str">
        <f aca="false">IF($L$3&lt;&gt;0,NA(),IF(COUNTA(備品記録!A44:O44)=0,"",備品記録!L44))</f>
        <v/>
      </c>
      <c r="J46" s="1"/>
      <c r="K46" s="1"/>
      <c r="L46" s="1"/>
    </row>
    <row r="47" customFormat="false" ht="32" hidden="false" customHeight="true" outlineLevel="0" collapsed="false">
      <c r="A47" s="1" t="str">
        <f aca="false">IF($L$3&lt;&gt;0,NA(),IF(COUNTA(備品記録!A45:O45)=0,"",備品記録!A45))</f>
        <v/>
      </c>
      <c r="B47" s="8" t="str">
        <f aca="false">IF($L$3&lt;&gt;0,NA(),IF(COUNTA(備品記録!A45:O45)=0,"",備品記録!B45))</f>
        <v/>
      </c>
      <c r="C47" s="1" t="str">
        <f aca="false">IF($L$3&lt;&gt;0,NA(),IF(COUNTA(備品記録!A45:O45)=0,"",IF(COUNTA(備品記録!E45)=0,"",備品記録!E45)))</f>
        <v/>
      </c>
      <c r="D47" s="8" t="str">
        <f aca="false">IF($L$3&lt;&gt;0,NA(),IF(COUNTA(備品記録!A45:O45)=0,"",備品記録!F45))</f>
        <v/>
      </c>
      <c r="E47" s="1" t="str">
        <f aca="false">IF($L$3&lt;&gt;0,NA(),IF(COUNTA(備品記録!A45:O45)=0,"",IF(COUNTA(備品記録!H45)=0,"",備品記録!H45)))</f>
        <v/>
      </c>
      <c r="F47" s="9" t="str">
        <f aca="false">IF($L$3&lt;&gt;0,NA(),IF(COUNTA(備品記録!A45:O45)=0,"",IF(COUNTA(備品記録!J45)=0,"",備品記録!J45)))</f>
        <v/>
      </c>
      <c r="G47" s="10" t="str">
        <f aca="false">IF($L$3&lt;&gt;0,NA(),IF(COUNTA(備品記録!A45:O45)=0,"",備品記録!T45))</f>
        <v/>
      </c>
      <c r="H47" s="10" t="str">
        <f aca="false">IF($L$3&lt;&gt;0,NA(),IF(COUNTA(備品記録!A45:O45)=0,"",備品記録!S45))</f>
        <v/>
      </c>
      <c r="I47" s="8" t="str">
        <f aca="false">IF($L$3&lt;&gt;0,NA(),IF(COUNTA(備品記録!A45:O45)=0,"",備品記録!L45))</f>
        <v/>
      </c>
      <c r="J47" s="1"/>
      <c r="K47" s="1"/>
      <c r="L47" s="1"/>
    </row>
    <row r="48" customFormat="false" ht="32" hidden="false" customHeight="true" outlineLevel="0" collapsed="false">
      <c r="A48" s="1" t="str">
        <f aca="false">IF($L$3&lt;&gt;0,NA(),IF(COUNTA(備品記録!A46:O46)=0,"",備品記録!A46))</f>
        <v/>
      </c>
      <c r="B48" s="8" t="str">
        <f aca="false">IF($L$3&lt;&gt;0,NA(),IF(COUNTA(備品記録!A46:O46)=0,"",備品記録!B46))</f>
        <v/>
      </c>
      <c r="C48" s="1" t="str">
        <f aca="false">IF($L$3&lt;&gt;0,NA(),IF(COUNTA(備品記録!A46:O46)=0,"",IF(COUNTA(備品記録!E46)=0,"",備品記録!E46)))</f>
        <v/>
      </c>
      <c r="D48" s="8" t="str">
        <f aca="false">IF($L$3&lt;&gt;0,NA(),IF(COUNTA(備品記録!A46:O46)=0,"",備品記録!F46))</f>
        <v/>
      </c>
      <c r="E48" s="1" t="str">
        <f aca="false">IF($L$3&lt;&gt;0,NA(),IF(COUNTA(備品記録!A46:O46)=0,"",IF(COUNTA(備品記録!H46)=0,"",備品記録!H46)))</f>
        <v/>
      </c>
      <c r="F48" s="9" t="str">
        <f aca="false">IF($L$3&lt;&gt;0,NA(),IF(COUNTA(備品記録!A46:O46)=0,"",IF(COUNTA(備品記録!J46)=0,"",備品記録!J46)))</f>
        <v/>
      </c>
      <c r="G48" s="10" t="str">
        <f aca="false">IF($L$3&lt;&gt;0,NA(),IF(COUNTA(備品記録!A46:O46)=0,"",備品記録!T46))</f>
        <v/>
      </c>
      <c r="H48" s="10" t="str">
        <f aca="false">IF($L$3&lt;&gt;0,NA(),IF(COUNTA(備品記録!A46:O46)=0,"",備品記録!S46))</f>
        <v/>
      </c>
      <c r="I48" s="8" t="str">
        <f aca="false">IF($L$3&lt;&gt;0,NA(),IF(COUNTA(備品記録!A46:O46)=0,"",備品記録!L46))</f>
        <v/>
      </c>
      <c r="J48" s="1"/>
      <c r="K48" s="1"/>
      <c r="L48" s="1"/>
    </row>
    <row r="49" customFormat="false" ht="32" hidden="false" customHeight="true" outlineLevel="0" collapsed="false">
      <c r="A49" s="1" t="str">
        <f aca="false">IF($L$3&lt;&gt;0,NA(),IF(COUNTA(備品記録!A47:O47)=0,"",備品記録!A47))</f>
        <v/>
      </c>
      <c r="B49" s="8" t="str">
        <f aca="false">IF($L$3&lt;&gt;0,NA(),IF(COUNTA(備品記録!A47:O47)=0,"",備品記録!B47))</f>
        <v/>
      </c>
      <c r="C49" s="1" t="str">
        <f aca="false">IF($L$3&lt;&gt;0,NA(),IF(COUNTA(備品記録!A47:O47)=0,"",IF(COUNTA(備品記録!E47)=0,"",備品記録!E47)))</f>
        <v/>
      </c>
      <c r="D49" s="8" t="str">
        <f aca="false">IF($L$3&lt;&gt;0,NA(),IF(COUNTA(備品記録!A47:O47)=0,"",備品記録!F47))</f>
        <v/>
      </c>
      <c r="E49" s="1" t="str">
        <f aca="false">IF($L$3&lt;&gt;0,NA(),IF(COUNTA(備品記録!A47:O47)=0,"",IF(COUNTA(備品記録!H47)=0,"",備品記録!H47)))</f>
        <v/>
      </c>
      <c r="F49" s="9" t="str">
        <f aca="false">IF($L$3&lt;&gt;0,NA(),IF(COUNTA(備品記録!A47:O47)=0,"",IF(COUNTA(備品記録!J47)=0,"",備品記録!J47)))</f>
        <v/>
      </c>
      <c r="G49" s="10" t="str">
        <f aca="false">IF($L$3&lt;&gt;0,NA(),IF(COUNTA(備品記録!A47:O47)=0,"",備品記録!T47))</f>
        <v/>
      </c>
      <c r="H49" s="10" t="str">
        <f aca="false">IF($L$3&lt;&gt;0,NA(),IF(COUNTA(備品記録!A47:O47)=0,"",備品記録!S47))</f>
        <v/>
      </c>
      <c r="I49" s="8" t="str">
        <f aca="false">IF($L$3&lt;&gt;0,NA(),IF(COUNTA(備品記録!A47:O47)=0,"",備品記録!L47))</f>
        <v/>
      </c>
      <c r="J49" s="1"/>
      <c r="K49" s="1"/>
      <c r="L49" s="1"/>
    </row>
    <row r="50" customFormat="false" ht="32" hidden="false" customHeight="true" outlineLevel="0" collapsed="false">
      <c r="A50" s="1" t="str">
        <f aca="false">IF($L$3&lt;&gt;0,NA(),IF(COUNTA(備品記録!A48:O48)=0,"",備品記録!A48))</f>
        <v/>
      </c>
      <c r="B50" s="8" t="str">
        <f aca="false">IF($L$3&lt;&gt;0,NA(),IF(COUNTA(備品記録!A48:O48)=0,"",備品記録!B48))</f>
        <v/>
      </c>
      <c r="C50" s="1" t="str">
        <f aca="false">IF($L$3&lt;&gt;0,NA(),IF(COUNTA(備品記録!A48:O48)=0,"",IF(COUNTA(備品記録!E48)=0,"",備品記録!E48)))</f>
        <v/>
      </c>
      <c r="D50" s="8" t="str">
        <f aca="false">IF($L$3&lt;&gt;0,NA(),IF(COUNTA(備品記録!A48:O48)=0,"",備品記録!F48))</f>
        <v/>
      </c>
      <c r="E50" s="1" t="str">
        <f aca="false">IF($L$3&lt;&gt;0,NA(),IF(COUNTA(備品記録!A48:O48)=0,"",IF(COUNTA(備品記録!H48)=0,"",備品記録!H48)))</f>
        <v/>
      </c>
      <c r="F50" s="9" t="str">
        <f aca="false">IF($L$3&lt;&gt;0,NA(),IF(COUNTA(備品記録!A48:O48)=0,"",IF(COUNTA(備品記録!J48)=0,"",備品記録!J48)))</f>
        <v/>
      </c>
      <c r="G50" s="10" t="str">
        <f aca="false">IF($L$3&lt;&gt;0,NA(),IF(COUNTA(備品記録!A48:O48)=0,"",備品記録!T48))</f>
        <v/>
      </c>
      <c r="H50" s="10" t="str">
        <f aca="false">IF($L$3&lt;&gt;0,NA(),IF(COUNTA(備品記録!A48:O48)=0,"",備品記録!S48))</f>
        <v/>
      </c>
      <c r="I50" s="8" t="str">
        <f aca="false">IF($L$3&lt;&gt;0,NA(),IF(COUNTA(備品記録!A48:O48)=0,"",備品記録!L48))</f>
        <v/>
      </c>
      <c r="J50" s="1"/>
      <c r="K50" s="1"/>
      <c r="L50" s="1"/>
    </row>
    <row r="51" customFormat="false" ht="32" hidden="false" customHeight="true" outlineLevel="0" collapsed="false">
      <c r="A51" s="1" t="str">
        <f aca="false">IF($L$3&lt;&gt;0,NA(),IF(COUNTA(備品記録!A49:O49)=0,"",備品記録!A49))</f>
        <v/>
      </c>
      <c r="B51" s="8" t="str">
        <f aca="false">IF($L$3&lt;&gt;0,NA(),IF(COUNTA(備品記録!A49:O49)=0,"",備品記録!B49))</f>
        <v/>
      </c>
      <c r="C51" s="1" t="str">
        <f aca="false">IF($L$3&lt;&gt;0,NA(),IF(COUNTA(備品記録!A49:O49)=0,"",IF(COUNTA(備品記録!E49)=0,"",備品記録!E49)))</f>
        <v/>
      </c>
      <c r="D51" s="8" t="str">
        <f aca="false">IF($L$3&lt;&gt;0,NA(),IF(COUNTA(備品記録!A49:O49)=0,"",備品記録!F49))</f>
        <v/>
      </c>
      <c r="E51" s="1" t="str">
        <f aca="false">IF($L$3&lt;&gt;0,NA(),IF(COUNTA(備品記録!A49:O49)=0,"",IF(COUNTA(備品記録!H49)=0,"",備品記録!H49)))</f>
        <v/>
      </c>
      <c r="F51" s="9" t="str">
        <f aca="false">IF($L$3&lt;&gt;0,NA(),IF(COUNTA(備品記録!A49:O49)=0,"",IF(COUNTA(備品記録!J49)=0,"",備品記録!J49)))</f>
        <v/>
      </c>
      <c r="G51" s="10" t="str">
        <f aca="false">IF($L$3&lt;&gt;0,NA(),IF(COUNTA(備品記録!A49:O49)=0,"",備品記録!T49))</f>
        <v/>
      </c>
      <c r="H51" s="10" t="str">
        <f aca="false">IF($L$3&lt;&gt;0,NA(),IF(COUNTA(備品記録!A49:O49)=0,"",備品記録!S49))</f>
        <v/>
      </c>
      <c r="I51" s="8" t="str">
        <f aca="false">IF($L$3&lt;&gt;0,NA(),IF(COUNTA(備品記録!A49:O49)=0,"",備品記録!L49))</f>
        <v/>
      </c>
      <c r="J51" s="1"/>
      <c r="K51" s="1"/>
      <c r="L51" s="1"/>
    </row>
    <row r="52" customFormat="false" ht="32" hidden="false" customHeight="true" outlineLevel="0" collapsed="false">
      <c r="A52" s="1" t="str">
        <f aca="false">IF($L$3&lt;&gt;0,NA(),IF(COUNTA(備品記録!A50:O50)=0,"",備品記録!A50))</f>
        <v/>
      </c>
      <c r="B52" s="8" t="str">
        <f aca="false">IF($L$3&lt;&gt;0,NA(),IF(COUNTA(備品記録!A50:O50)=0,"",備品記録!B50))</f>
        <v/>
      </c>
      <c r="C52" s="1" t="str">
        <f aca="false">IF($L$3&lt;&gt;0,NA(),IF(COUNTA(備品記録!A50:O50)=0,"",IF(COUNTA(備品記録!E50)=0,"",備品記録!E50)))</f>
        <v/>
      </c>
      <c r="D52" s="8" t="str">
        <f aca="false">IF($L$3&lt;&gt;0,NA(),IF(COUNTA(備品記録!A50:O50)=0,"",備品記録!F50))</f>
        <v/>
      </c>
      <c r="E52" s="1" t="str">
        <f aca="false">IF($L$3&lt;&gt;0,NA(),IF(COUNTA(備品記録!A50:O50)=0,"",IF(COUNTA(備品記録!H50)=0,"",備品記録!H50)))</f>
        <v/>
      </c>
      <c r="F52" s="9" t="str">
        <f aca="false">IF($L$3&lt;&gt;0,NA(),IF(COUNTA(備品記録!A50:O50)=0,"",IF(COUNTA(備品記録!J50)=0,"",備品記録!J50)))</f>
        <v/>
      </c>
      <c r="G52" s="10" t="str">
        <f aca="false">IF($L$3&lt;&gt;0,NA(),IF(COUNTA(備品記録!A50:O50)=0,"",備品記録!T50))</f>
        <v/>
      </c>
      <c r="H52" s="10" t="str">
        <f aca="false">IF($L$3&lt;&gt;0,NA(),IF(COUNTA(備品記録!A50:O50)=0,"",備品記録!S50))</f>
        <v/>
      </c>
      <c r="I52" s="8" t="str">
        <f aca="false">IF($L$3&lt;&gt;0,NA(),IF(COUNTA(備品記録!A50:O50)=0,"",備品記録!L50))</f>
        <v/>
      </c>
      <c r="J52" s="1"/>
      <c r="K52" s="1"/>
      <c r="L52" s="1"/>
    </row>
    <row r="53" customFormat="false" ht="32" hidden="false" customHeight="true" outlineLevel="0" collapsed="false">
      <c r="A53" s="1" t="str">
        <f aca="false">IF($L$3&lt;&gt;0,NA(),IF(COUNTA(備品記録!A51:O51)=0,"",備品記録!A51))</f>
        <v/>
      </c>
      <c r="B53" s="8" t="str">
        <f aca="false">IF($L$3&lt;&gt;0,NA(),IF(COUNTA(備品記録!A51:O51)=0,"",備品記録!B51))</f>
        <v/>
      </c>
      <c r="C53" s="1" t="str">
        <f aca="false">IF($L$3&lt;&gt;0,NA(),IF(COUNTA(備品記録!A51:O51)=0,"",IF(COUNTA(備品記録!E51)=0,"",備品記録!E51)))</f>
        <v/>
      </c>
      <c r="D53" s="8" t="str">
        <f aca="false">IF($L$3&lt;&gt;0,NA(),IF(COUNTA(備品記録!A51:O51)=0,"",備品記録!F51))</f>
        <v/>
      </c>
      <c r="E53" s="1" t="str">
        <f aca="false">IF($L$3&lt;&gt;0,NA(),IF(COUNTA(備品記録!A51:O51)=0,"",IF(COUNTA(備品記録!H51)=0,"",備品記録!H51)))</f>
        <v/>
      </c>
      <c r="F53" s="9" t="str">
        <f aca="false">IF($L$3&lt;&gt;0,NA(),IF(COUNTA(備品記録!A51:O51)=0,"",IF(COUNTA(備品記録!J51)=0,"",備品記録!J51)))</f>
        <v/>
      </c>
      <c r="G53" s="10" t="str">
        <f aca="false">IF($L$3&lt;&gt;0,NA(),IF(COUNTA(備品記録!A51:O51)=0,"",備品記録!T51))</f>
        <v/>
      </c>
      <c r="H53" s="10" t="str">
        <f aca="false">IF($L$3&lt;&gt;0,NA(),IF(COUNTA(備品記録!A51:O51)=0,"",備品記録!S51))</f>
        <v/>
      </c>
      <c r="I53" s="8" t="str">
        <f aca="false">IF($L$3&lt;&gt;0,NA(),IF(COUNTA(備品記録!A51:O51)=0,"",備品記録!L51))</f>
        <v/>
      </c>
      <c r="J53" s="1"/>
      <c r="K53" s="1"/>
      <c r="L53" s="1"/>
    </row>
    <row r="54" customFormat="false" ht="32" hidden="false" customHeight="true" outlineLevel="0" collapsed="false">
      <c r="A54" s="1" t="str">
        <f aca="false">IF($L$3&lt;&gt;0,NA(),IF(COUNTA(備品記録!A52:O52)=0,"",備品記録!A52))</f>
        <v/>
      </c>
      <c r="B54" s="8" t="str">
        <f aca="false">IF($L$3&lt;&gt;0,NA(),IF(COUNTA(備品記録!A52:O52)=0,"",備品記録!B52))</f>
        <v/>
      </c>
      <c r="C54" s="1" t="str">
        <f aca="false">IF($L$3&lt;&gt;0,NA(),IF(COUNTA(備品記録!A52:O52)=0,"",IF(COUNTA(備品記録!E52)=0,"",備品記録!E52)))</f>
        <v/>
      </c>
      <c r="D54" s="8" t="str">
        <f aca="false">IF($L$3&lt;&gt;0,NA(),IF(COUNTA(備品記録!A52:O52)=0,"",備品記録!F52))</f>
        <v/>
      </c>
      <c r="E54" s="1" t="str">
        <f aca="false">IF($L$3&lt;&gt;0,NA(),IF(COUNTA(備品記録!A52:O52)=0,"",IF(COUNTA(備品記録!H52)=0,"",備品記録!H52)))</f>
        <v/>
      </c>
      <c r="F54" s="9" t="str">
        <f aca="false">IF($L$3&lt;&gt;0,NA(),IF(COUNTA(備品記録!A52:O52)=0,"",IF(COUNTA(備品記録!J52)=0,"",備品記録!J52)))</f>
        <v/>
      </c>
      <c r="G54" s="10" t="str">
        <f aca="false">IF($L$3&lt;&gt;0,NA(),IF(COUNTA(備品記録!A52:O52)=0,"",備品記録!T52))</f>
        <v/>
      </c>
      <c r="H54" s="10" t="str">
        <f aca="false">IF($L$3&lt;&gt;0,NA(),IF(COUNTA(備品記録!A52:O52)=0,"",備品記録!S52))</f>
        <v/>
      </c>
      <c r="I54" s="8" t="str">
        <f aca="false">IF($L$3&lt;&gt;0,NA(),IF(COUNTA(備品記録!A52:O52)=0,"",備品記録!L52))</f>
        <v/>
      </c>
      <c r="J54" s="1"/>
      <c r="K54" s="1"/>
      <c r="L54" s="1"/>
    </row>
    <row r="55" customFormat="false" ht="32" hidden="false" customHeight="true" outlineLevel="0" collapsed="false">
      <c r="A55" s="1" t="str">
        <f aca="false">IF($L$3&lt;&gt;0,NA(),IF(COUNTA(備品記録!A53:O53)=0,"",備品記録!A53))</f>
        <v/>
      </c>
      <c r="B55" s="8" t="str">
        <f aca="false">IF($L$3&lt;&gt;0,NA(),IF(COUNTA(備品記録!A53:O53)=0,"",備品記録!B53))</f>
        <v/>
      </c>
      <c r="C55" s="1" t="str">
        <f aca="false">IF($L$3&lt;&gt;0,NA(),IF(COUNTA(備品記録!A53:O53)=0,"",IF(COUNTA(備品記録!E53)=0,"",備品記録!E53)))</f>
        <v/>
      </c>
      <c r="D55" s="8" t="str">
        <f aca="false">IF($L$3&lt;&gt;0,NA(),IF(COUNTA(備品記録!A53:O53)=0,"",備品記録!F53))</f>
        <v/>
      </c>
      <c r="E55" s="1" t="str">
        <f aca="false">IF($L$3&lt;&gt;0,NA(),IF(COUNTA(備品記録!A53:O53)=0,"",IF(COUNTA(備品記録!H53)=0,"",備品記録!H53)))</f>
        <v/>
      </c>
      <c r="F55" s="9" t="str">
        <f aca="false">IF($L$3&lt;&gt;0,NA(),IF(COUNTA(備品記録!A53:O53)=0,"",IF(COUNTA(備品記録!J53)=0,"",備品記録!J53)))</f>
        <v/>
      </c>
      <c r="G55" s="10" t="str">
        <f aca="false">IF($L$3&lt;&gt;0,NA(),IF(COUNTA(備品記録!A53:O53)=0,"",備品記録!T53))</f>
        <v/>
      </c>
      <c r="H55" s="10" t="str">
        <f aca="false">IF($L$3&lt;&gt;0,NA(),IF(COUNTA(備品記録!A53:O53)=0,"",備品記録!S53))</f>
        <v/>
      </c>
      <c r="I55" s="8" t="str">
        <f aca="false">IF($L$3&lt;&gt;0,NA(),IF(COUNTA(備品記録!A53:O53)=0,"",備品記録!L53))</f>
        <v/>
      </c>
      <c r="J55" s="1"/>
      <c r="K55" s="1"/>
      <c r="L55" s="1"/>
    </row>
    <row r="56" customFormat="false" ht="32" hidden="false" customHeight="true" outlineLevel="0" collapsed="false">
      <c r="A56" s="1" t="str">
        <f aca="false">IF($L$3&lt;&gt;0,NA(),IF(COUNTA(備品記録!A54:O54)=0,"",備品記録!A54))</f>
        <v/>
      </c>
      <c r="B56" s="8" t="str">
        <f aca="false">IF($L$3&lt;&gt;0,NA(),IF(COUNTA(備品記録!A54:O54)=0,"",備品記録!B54))</f>
        <v/>
      </c>
      <c r="C56" s="1" t="str">
        <f aca="false">IF($L$3&lt;&gt;0,NA(),IF(COUNTA(備品記録!A54:O54)=0,"",IF(COUNTA(備品記録!E54)=0,"",備品記録!E54)))</f>
        <v/>
      </c>
      <c r="D56" s="8" t="str">
        <f aca="false">IF($L$3&lt;&gt;0,NA(),IF(COUNTA(備品記録!A54:O54)=0,"",備品記録!F54))</f>
        <v/>
      </c>
      <c r="E56" s="1" t="str">
        <f aca="false">IF($L$3&lt;&gt;0,NA(),IF(COUNTA(備品記録!A54:O54)=0,"",IF(COUNTA(備品記録!H54)=0,"",備品記録!H54)))</f>
        <v/>
      </c>
      <c r="F56" s="9" t="str">
        <f aca="false">IF($L$3&lt;&gt;0,NA(),IF(COUNTA(備品記録!A54:O54)=0,"",IF(COUNTA(備品記録!J54)=0,"",備品記録!J54)))</f>
        <v/>
      </c>
      <c r="G56" s="10" t="str">
        <f aca="false">IF($L$3&lt;&gt;0,NA(),IF(COUNTA(備品記録!A54:O54)=0,"",備品記録!T54))</f>
        <v/>
      </c>
      <c r="H56" s="10" t="str">
        <f aca="false">IF($L$3&lt;&gt;0,NA(),IF(COUNTA(備品記録!A54:O54)=0,"",備品記録!S54))</f>
        <v/>
      </c>
      <c r="I56" s="8" t="str">
        <f aca="false">IF($L$3&lt;&gt;0,NA(),IF(COUNTA(備品記録!A54:O54)=0,"",備品記録!L54))</f>
        <v/>
      </c>
      <c r="J56" s="1"/>
      <c r="K56" s="1"/>
      <c r="L56" s="1"/>
    </row>
    <row r="57" customFormat="false" ht="32" hidden="false" customHeight="true" outlineLevel="0" collapsed="false">
      <c r="A57" s="1" t="str">
        <f aca="false">IF($L$3&lt;&gt;0,NA(),IF(COUNTA(備品記録!A55:O55)=0,"",備品記録!A55))</f>
        <v/>
      </c>
      <c r="B57" s="8" t="str">
        <f aca="false">IF($L$3&lt;&gt;0,NA(),IF(COUNTA(備品記録!A55:O55)=0,"",備品記録!B55))</f>
        <v/>
      </c>
      <c r="C57" s="1" t="str">
        <f aca="false">IF($L$3&lt;&gt;0,NA(),IF(COUNTA(備品記録!A55:O55)=0,"",IF(COUNTA(備品記録!E55)=0,"",備品記録!E55)))</f>
        <v/>
      </c>
      <c r="D57" s="8" t="str">
        <f aca="false">IF($L$3&lt;&gt;0,NA(),IF(COUNTA(備品記録!A55:O55)=0,"",備品記録!F55))</f>
        <v/>
      </c>
      <c r="E57" s="1" t="str">
        <f aca="false">IF($L$3&lt;&gt;0,NA(),IF(COUNTA(備品記録!A55:O55)=0,"",IF(COUNTA(備品記録!H55)=0,"",備品記録!H55)))</f>
        <v/>
      </c>
      <c r="F57" s="9" t="str">
        <f aca="false">IF($L$3&lt;&gt;0,NA(),IF(COUNTA(備品記録!A55:O55)=0,"",IF(COUNTA(備品記録!J55)=0,"",備品記録!J55)))</f>
        <v/>
      </c>
      <c r="G57" s="10" t="str">
        <f aca="false">IF($L$3&lt;&gt;0,NA(),IF(COUNTA(備品記録!A55:O55)=0,"",備品記録!T55))</f>
        <v/>
      </c>
      <c r="H57" s="10" t="str">
        <f aca="false">IF($L$3&lt;&gt;0,NA(),IF(COUNTA(備品記録!A55:O55)=0,"",備品記録!S55))</f>
        <v/>
      </c>
      <c r="I57" s="8" t="str">
        <f aca="false">IF($L$3&lt;&gt;0,NA(),IF(COUNTA(備品記録!A55:O55)=0,"",備品記録!L55))</f>
        <v/>
      </c>
      <c r="J57" s="1"/>
      <c r="K57" s="1"/>
      <c r="L57" s="1"/>
    </row>
    <row r="58" customFormat="false" ht="32" hidden="false" customHeight="true" outlineLevel="0" collapsed="false">
      <c r="A58" s="1" t="str">
        <f aca="false">IF($L$3&lt;&gt;0,NA(),IF(COUNTA(備品記録!A56:O56)=0,"",備品記録!A56))</f>
        <v/>
      </c>
      <c r="B58" s="8" t="str">
        <f aca="false">IF($L$3&lt;&gt;0,NA(),IF(COUNTA(備品記録!A56:O56)=0,"",備品記録!B56))</f>
        <v/>
      </c>
      <c r="C58" s="1" t="str">
        <f aca="false">IF($L$3&lt;&gt;0,NA(),IF(COUNTA(備品記録!A56:O56)=0,"",IF(COUNTA(備品記録!E56)=0,"",備品記録!E56)))</f>
        <v/>
      </c>
      <c r="D58" s="8" t="str">
        <f aca="false">IF($L$3&lt;&gt;0,NA(),IF(COUNTA(備品記録!A56:O56)=0,"",備品記録!F56))</f>
        <v/>
      </c>
      <c r="E58" s="1" t="str">
        <f aca="false">IF($L$3&lt;&gt;0,NA(),IF(COUNTA(備品記録!A56:O56)=0,"",IF(COUNTA(備品記録!H56)=0,"",備品記録!H56)))</f>
        <v/>
      </c>
      <c r="F58" s="9" t="str">
        <f aca="false">IF($L$3&lt;&gt;0,NA(),IF(COUNTA(備品記録!A56:O56)=0,"",IF(COUNTA(備品記録!J56)=0,"",備品記録!J56)))</f>
        <v/>
      </c>
      <c r="G58" s="10" t="str">
        <f aca="false">IF($L$3&lt;&gt;0,NA(),IF(COUNTA(備品記録!A56:O56)=0,"",備品記録!T56))</f>
        <v/>
      </c>
      <c r="H58" s="10" t="str">
        <f aca="false">IF($L$3&lt;&gt;0,NA(),IF(COUNTA(備品記録!A56:O56)=0,"",備品記録!S56))</f>
        <v/>
      </c>
      <c r="I58" s="8" t="str">
        <f aca="false">IF($L$3&lt;&gt;0,NA(),IF(COUNTA(備品記録!A56:O56)=0,"",備品記録!L56))</f>
        <v/>
      </c>
      <c r="J58" s="1"/>
      <c r="K58" s="1"/>
      <c r="L58" s="1"/>
    </row>
    <row r="59" customFormat="false" ht="32" hidden="false" customHeight="true" outlineLevel="0" collapsed="false">
      <c r="A59" s="1" t="str">
        <f aca="false">IF($L$3&lt;&gt;0,NA(),IF(COUNTA(備品記録!A57:O57)=0,"",備品記録!A57))</f>
        <v/>
      </c>
      <c r="B59" s="8" t="str">
        <f aca="false">IF($L$3&lt;&gt;0,NA(),IF(COUNTA(備品記録!A57:O57)=0,"",備品記録!B57))</f>
        <v/>
      </c>
      <c r="C59" s="1" t="str">
        <f aca="false">IF($L$3&lt;&gt;0,NA(),IF(COUNTA(備品記録!A57:O57)=0,"",IF(COUNTA(備品記録!E57)=0,"",備品記録!E57)))</f>
        <v/>
      </c>
      <c r="D59" s="8" t="str">
        <f aca="false">IF($L$3&lt;&gt;0,NA(),IF(COUNTA(備品記録!A57:O57)=0,"",備品記録!F57))</f>
        <v/>
      </c>
      <c r="E59" s="1" t="str">
        <f aca="false">IF($L$3&lt;&gt;0,NA(),IF(COUNTA(備品記録!A57:O57)=0,"",IF(COUNTA(備品記録!H57)=0,"",備品記録!H57)))</f>
        <v/>
      </c>
      <c r="F59" s="9" t="str">
        <f aca="false">IF($L$3&lt;&gt;0,NA(),IF(COUNTA(備品記録!A57:O57)=0,"",IF(COUNTA(備品記録!J57)=0,"",備品記録!J57)))</f>
        <v/>
      </c>
      <c r="G59" s="10" t="str">
        <f aca="false">IF($L$3&lt;&gt;0,NA(),IF(COUNTA(備品記録!A57:O57)=0,"",備品記録!T57))</f>
        <v/>
      </c>
      <c r="H59" s="10" t="str">
        <f aca="false">IF($L$3&lt;&gt;0,NA(),IF(COUNTA(備品記録!A57:O57)=0,"",備品記録!S57))</f>
        <v/>
      </c>
      <c r="I59" s="8" t="str">
        <f aca="false">IF($L$3&lt;&gt;0,NA(),IF(COUNTA(備品記録!A57:O57)=0,"",備品記録!L57))</f>
        <v/>
      </c>
      <c r="J59" s="1"/>
      <c r="K59" s="1"/>
      <c r="L59" s="1"/>
    </row>
  </sheetData>
  <conditionalFormatting sqref="G10:H59">
    <cfRule type="expression" priority="2" aboveAverage="0" equalAverage="0" bottom="0" percent="0" rank="0" text="" dxfId="0">
      <formula>OR($G10="返却期限超過",$H10="確認間隔超過")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8" min="1" style="0" width="20"/>
    <col collapsed="false" customWidth="true" hidden="false" outlineLevel="0" max="20" min="19" style="0" width="26"/>
    <col collapsed="false" customWidth="true" hidden="false" outlineLevel="0" max="21" min="21" style="0" width="20"/>
    <col collapsed="false" customWidth="true" hidden="false" outlineLevel="0" max="22" min="22" style="0" width="58"/>
    <col collapsed="false" customWidth="true" hidden="false" outlineLevel="0" max="24" min="23" style="0" width="20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customFormat="false" ht="32" hidden="false" customHeight="true" outlineLevel="0" collapsed="false">
      <c r="A2" s="2" t="s">
        <v>27</v>
      </c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customFormat="false" ht="25" hidden="false" customHeight="true" outlineLevel="0" collapsed="false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customFormat="false" ht="25" hidden="false" customHeight="true" outlineLevel="0" collapsed="false">
      <c r="A5" s="1" t="s">
        <v>29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customFormat="false" ht="38" hidden="false" customHeight="true" outlineLevel="0" collapsed="false">
      <c r="A7" s="7" t="s">
        <v>18</v>
      </c>
      <c r="B7" s="7" t="s">
        <v>19</v>
      </c>
      <c r="C7" s="7" t="s">
        <v>30</v>
      </c>
      <c r="D7" s="7" t="s">
        <v>31</v>
      </c>
      <c r="E7" s="7" t="s">
        <v>20</v>
      </c>
      <c r="F7" s="7" t="s">
        <v>21</v>
      </c>
      <c r="G7" s="7" t="s">
        <v>32</v>
      </c>
      <c r="H7" s="7" t="s">
        <v>22</v>
      </c>
      <c r="I7" s="7" t="s">
        <v>33</v>
      </c>
      <c r="J7" s="7" t="s">
        <v>23</v>
      </c>
      <c r="K7" s="7" t="s">
        <v>34</v>
      </c>
      <c r="L7" s="7" t="s">
        <v>26</v>
      </c>
      <c r="M7" s="7" t="s">
        <v>35</v>
      </c>
      <c r="N7" s="7" t="s">
        <v>36</v>
      </c>
      <c r="O7" s="7" t="s">
        <v>37</v>
      </c>
      <c r="P7" s="7" t="s">
        <v>38</v>
      </c>
      <c r="Q7" s="7" t="s">
        <v>39</v>
      </c>
      <c r="R7" s="7" t="s">
        <v>40</v>
      </c>
      <c r="S7" s="7" t="s">
        <v>25</v>
      </c>
      <c r="T7" s="7" t="s">
        <v>24</v>
      </c>
      <c r="U7" s="7" t="s">
        <v>41</v>
      </c>
      <c r="V7" s="7" t="s">
        <v>42</v>
      </c>
      <c r="W7" s="7" t="s">
        <v>43</v>
      </c>
      <c r="X7" s="7" t="s">
        <v>44</v>
      </c>
    </row>
    <row r="8" customFormat="false" ht="32" hidden="false" customHeight="true" outlineLevel="0" collapsed="false">
      <c r="A8" s="11" t="s">
        <v>45</v>
      </c>
      <c r="B8" s="12" t="s">
        <v>46</v>
      </c>
      <c r="C8" s="11" t="s">
        <v>47</v>
      </c>
      <c r="D8" s="13" t="s">
        <v>48</v>
      </c>
      <c r="E8" s="11" t="s">
        <v>47</v>
      </c>
      <c r="F8" s="13" t="s">
        <v>49</v>
      </c>
      <c r="G8" s="13" t="s">
        <v>50</v>
      </c>
      <c r="H8" s="11"/>
      <c r="I8" s="4"/>
      <c r="J8" s="4"/>
      <c r="K8" s="4"/>
      <c r="L8" s="13" t="s">
        <v>48</v>
      </c>
      <c r="M8" s="13" t="s">
        <v>48</v>
      </c>
      <c r="N8" s="4" t="n">
        <v>46326</v>
      </c>
      <c r="O8" s="4" t="n">
        <v>46326</v>
      </c>
      <c r="P8" s="14" t="str">
        <f aca="false">IF(V8="","",IF(W8&lt;&gt;0,NA(),IF(AND(F8="貸出中",COUNTA(J8)&gt;0),J8-備品の確認!$B$3,"")))</f>
        <v/>
      </c>
      <c r="Q8" s="14" t="str">
        <f aca="false">IF(V8="","",IF(W8&lt;&gt;0,NA(),IF(AND(F8="返却済",COUNTA(J8)&gt;0),K8-J8,"")))</f>
        <v/>
      </c>
      <c r="R8" s="14" t="n">
        <f aca="false">IF(V8="","",IF(W8&lt;&gt;0,NA(),IF(M8="確認済",備品の確認!$B$3-N8,"")))</f>
        <v>0</v>
      </c>
      <c r="S8" s="8" t="str">
        <f aca="false">IF(V8="","",IF(W8&lt;&gt;0,NA(),IF(M8="未確認","現物未確認",IF(R8&gt;備品の確認!$E$3,"確認間隔超過","確認間隔内"))))</f>
        <v>確認間隔内</v>
      </c>
      <c r="T8" s="8" t="str">
        <f aca="false">IF(V8="","",IF(W8&lt;&gt;0,NA(),IF(F8="保管中","保管記録",IF(F8="返却済","返却記録",IF(F8="未確認","利用未確認",IF(COUNTA(J8)=0,"期限未確認",IF(P8&lt;0,"返却期限超過",IF(P8=0,"返却期日","貸出中"))))))))</f>
        <v>保管記録</v>
      </c>
      <c r="U8" s="1" t="n">
        <f aca="false">IF(V8="","",IF(W8&lt;&gt;0,NA(),IF(OR(B8="未確認",D8="未確認",F8="未確認",G8="未確認",L8&lt;&gt;"確認済",M8="未確認",S8="確認間隔超過",AND(F8="貸出中",OR(COUNTA(J8)=0,P8&lt;=0))),1,0)))</f>
        <v>0</v>
      </c>
      <c r="V8" s="10" t="str">
        <f aca="false">IF(COUNTA(A8:O8)=0,"",IF(NOT(AND(ISTEXT(A8),LEN(A8)=8,EXACT(LEFT(A8,4),"AST-"),ISNUMBER(FIND(MID(A8,5,1)&amp;"x","0x1x2x3x4x5x6x7x8x9x")),ISNUMBER(FIND(MID(A8,6,1)&amp;"x","0x1x2x3x4x5x6x7x8x9x")),ISNUMBER(FIND(MID(A8,7,1)&amp;"x","0x1x2x3x4x5x6x7x8x9x")),ISNUMBER(FIND(MID(A8,8,1)&amp;"x","0x1x2x3x4x5x6x7x8x9x")))),"備品IDはAST-と半角数字4桁",IF(COUNTIFS($A$8:$A$57,A8)&gt;1,"備品IDが重複",IF(NOT(OR(B8="PC",B8="周辺機器",B8="工具",B8="その他",B8="未確認")),"種類を確認",IF(NOT(AND(ISTEXT(C8),LEN(C8)=8,EXACT(LEFT(C8,4),"LOC-"),ISNUMBER(FIND(MID(C8,5,1)&amp;"x","0x1x2x3x4x5x6x7x8x9x")),ISNUMBER(FIND(MID(C8,6,1)&amp;"x","0x1x2x3x4x5x6x7x8x9x")),ISNUMBER(FIND(MID(C8,7,1)&amp;"x","0x1x2x3x4x5x6x7x8x9x")),ISNUMBER(FIND(MID(C8,8,1)&amp;"x","0x1x2x3x4x5x6x7x8x9x")))),"登録保管先IDはLOC-と半角数字4桁",IF(NOT(OR(D8="確認済",D8="未確認")),"所在区分を確認",IF(AND(D8="確認済",NOT(AND(ISTEXT(E8),LEN(E8)=8,EXACT(LEFT(E8,4),"LOC-"),ISNUMBER(FIND(MID(E8,5,1)&amp;"x","0x1x2x3x4x5x6x7x8x9x")),ISNUMBER(FIND(MID(E8,6,1)&amp;"x","0x1x2x3x4x5x6x7x8x9x")),ISNUMBER(FIND(MID(E8,7,1)&amp;"x","0x1x2x3x4x5x6x7x8x9x")),ISNUMBER(FIND(MID(E8,8,1)&amp;"x","0x1x2x3x4x5x6x7x8x9x"))))),"確認済所在IDが必須",IF(AND(D8="未確認",COUNTA(E8)&gt;0),"所在未確認は所在ID空欄",IF(NOT(OR(F8="保管中",F8="貸出中",F8="返却済",F8="未確認")),"利用区分を確認",IF(AND(F8="保管中",NOT(AND(G8="対象外",COUNTA(H8:K8)=0))),"保管中の借用者は対象外/貸出欄は空欄",IF(AND(F8&lt;&gt;"保管中",NOT(OR(G8="確認済",G8="未確認"))),"借用者を確認/未確認で記録",IF(AND(G8="確認済",NOT(AND(ISTEXT(H8),LEN(H8)=8,EXACT(LEFT(H8,4),"PER-"),ISNUMBER(FIND(MID(H8,5,1)&amp;"x","0x1x2x3x4x5x6x7x8x9x")),ISNUMBER(FIND(MID(H8,6,1)&amp;"x","0x1x2x3x4x5x6x7x8x9x")),ISNUMBER(FIND(MID(H8,7,1)&amp;"x","0x1x2x3x4x5x6x7x8x9x")),ISNUMBER(FIND(MID(H8,8,1)&amp;"x","0x1x2x3x4x5x6x7x8x9x"))))),"確認済借用者IDが必須",IF(AND(G8&lt;&gt;"確認済",COUNTA(H8)&gt;0),"未確認/対象外の借用者IDは空欄",IF(AND(OR(F8="貸出中",F8="返却済"),NOT(IF(ISNUMBER(I8),AND(I8&gt;=43831,I8&lt;=73050,I8=INT(I8)),FALSE()))),"貸出日が必須",IF(AND(COUNTA(I8)&gt;0,NOT(IF(ISNUMBER(I8),AND(I8&gt;=43831,I8&lt;=73050,I8=INT(I8)),FALSE()))),"貸出日は2020〜2099年/時刻なし",IF(AND(COUNTA(J8)&gt;0,NOT(IF(ISNUMBER(J8),AND(J8&gt;=43831,J8&lt;=73050,J8=INT(J8)),FALSE()))),"返却期日は2020〜2099年/時刻なし",IF(AND(COUNTA(J8)&gt;0,OR(COUNTA(I8)=0,J8&lt;I8)),"期日は貸出日以上/貸出日必須",IF(AND(F8="返却済",NOT(IF(ISNUMBER(K8),AND(K8&gt;=43831,K8&lt;=73050,K8=INT(K8)),FALSE()))),"返却済の返却日が必須",IF(AND(F8&lt;&gt;"返却済",COUNTA(K8)&gt;0),"返却済以外の返却日は空欄",IF(AND(F8="返却済",K8&lt;I8),"返却日は貸出日以上",IF(NOT(OR(L8="確認済",L8="要対応",L8="未確認")),"状態確認を記録",IF(NOT(OR(M8="確認済",M8="未確認")),"現物区分を確認",IF(AND(M8="確認済",NOT(IF(ISNUMBER(N8),AND(N8&gt;=43831,N8&lt;=73050,N8=INT(N8)),FALSE()))),"現物確認日が必須",IF(AND(M8="未確認",COUNTA(N8)&gt;0),"現物未確認の日付は空欄",IF(NOT(IF(ISNUMBER(O8),AND(O8&gt;=43831,O8&lt;=73050,O8=INT(O8)),FALSE())),"記録確認日が必須",IF(OR(O8&gt;備品の確認!$B$3,AND(COUNTA(I8)&gt;0,I8&gt;O8),AND(F8="返却済",K8&gt;O8),AND(M8="確認済",N8&gt;O8)),"貸出/返却/現物日≦記録確認日≦基準日","確認済み"))))))))))))))))))))))))))</f>
        <v>確認済み</v>
      </c>
      <c r="W8" s="6" t="n">
        <f aca="false">IF(V8="","",IF(V8="確認済み",0,1))</f>
        <v>0</v>
      </c>
      <c r="X8" s="6" t="n">
        <f aca="false">IF(COUNTA(A8:O8)=0,IF(AND(V8="",W8="",P8="",Q8="",R8="",S8="",T8="",U8=""),0,1),IF(NOT(AND(ISTEXT(V8),V8=IF(COUNTA(A8:O8)=0,"",IF(NOT(AND(ISTEXT(A8),LEN(A8)=8,EXACT(LEFT(A8,4),"AST-"),ISNUMBER(FIND(MID(A8,5,1)&amp;"x","0x1x2x3x4x5x6x7x8x9x")),ISNUMBER(FIND(MID(A8,6,1)&amp;"x","0x1x2x3x4x5x6x7x8x9x")),ISNUMBER(FIND(MID(A8,7,1)&amp;"x","0x1x2x3x4x5x6x7x8x9x")),ISNUMBER(FIND(MID(A8,8,1)&amp;"x","0x1x2x3x4x5x6x7x8x9x")))),"備品IDはAST-と半角数字4桁",IF(COUNTIFS($A$8:$A$57,A8)&gt;1,"備品IDが重複",IF(NOT(OR(B8="PC",B8="周辺機器",B8="工具",B8="その他",B8="未確認")),"種類を確認",IF(NOT(AND(ISTEXT(C8),LEN(C8)=8,EXACT(LEFT(C8,4),"LOC-"),ISNUMBER(FIND(MID(C8,5,1)&amp;"x","0x1x2x3x4x5x6x7x8x9x")),ISNUMBER(FIND(MID(C8,6,1)&amp;"x","0x1x2x3x4x5x6x7x8x9x")),ISNUMBER(FIND(MID(C8,7,1)&amp;"x","0x1x2x3x4x5x6x7x8x9x")),ISNUMBER(FIND(MID(C8,8,1)&amp;"x","0x1x2x3x4x5x6x7x8x9x")))),"登録保管先IDはLOC-と半角数字4桁",IF(NOT(OR(D8="確認済",D8="未確認")),"所在区分を確認",IF(AND(D8="確認済",NOT(AND(ISTEXT(E8),LEN(E8)=8,EXACT(LEFT(E8,4),"LOC-"),ISNUMBER(FIND(MID(E8,5,1)&amp;"x","0x1x2x3x4x5x6x7x8x9x")),ISNUMBER(FIND(MID(E8,6,1)&amp;"x","0x1x2x3x4x5x6x7x8x9x")),ISNUMBER(FIND(MID(E8,7,1)&amp;"x","0x1x2x3x4x5x6x7x8x9x")),ISNUMBER(FIND(MID(E8,8,1)&amp;"x","0x1x2x3x4x5x6x7x8x9x"))))),"確認済所在IDが必須",IF(AND(D8="未確認",COUNTA(E8)&gt;0),"所在未確認は所在ID空欄",IF(NOT(OR(F8="保管中",F8="貸出中",F8="返却済",F8="未確認")),"利用区分を確認",IF(AND(F8="保管中",NOT(AND(G8="対象外",COUNTA(H8:K8)=0))),"保管中の借用者は対象外/貸出欄は空欄",IF(AND(F8&lt;&gt;"保管中",NOT(OR(G8="確認済",G8="未確認"))),"借用者を確認/未確認で記録",IF(AND(G8="確認済",NOT(AND(ISTEXT(H8),LEN(H8)=8,EXACT(LEFT(H8,4),"PER-"),ISNUMBER(FIND(MID(H8,5,1)&amp;"x","0x1x2x3x4x5x6x7x8x9x")),ISNUMBER(FIND(MID(H8,6,1)&amp;"x","0x1x2x3x4x5x6x7x8x9x")),ISNUMBER(FIND(MID(H8,7,1)&amp;"x","0x1x2x3x4x5x6x7x8x9x")),ISNUMBER(FIND(MID(H8,8,1)&amp;"x","0x1x2x3x4x5x6x7x8x9x"))))),"確認済借用者IDが必須",IF(AND(G8&lt;&gt;"確認済",COUNTA(H8)&gt;0),"未確認/対象外の借用者IDは空欄",IF(AND(OR(F8="貸出中",F8="返却済"),NOT(IF(ISNUMBER(I8),AND(I8&gt;=43831,I8&lt;=73050,I8=INT(I8)),FALSE()))),"貸出日が必須",IF(AND(COUNTA(I8)&gt;0,NOT(IF(ISNUMBER(I8),AND(I8&gt;=43831,I8&lt;=73050,I8=INT(I8)),FALSE()))),"貸出日は2020〜2099年/時刻なし",IF(AND(COUNTA(J8)&gt;0,NOT(IF(ISNUMBER(J8),AND(J8&gt;=43831,J8&lt;=73050,J8=INT(J8)),FALSE()))),"返却期日は2020〜2099年/時刻なし",IF(AND(COUNTA(J8)&gt;0,OR(COUNTA(I8)=0,J8&lt;I8)),"期日は貸出日以上/貸出日必須",IF(AND(F8="返却済",NOT(IF(ISNUMBER(K8),AND(K8&gt;=43831,K8&lt;=73050,K8=INT(K8)),FALSE()))),"返却済の返却日が必須",IF(AND(F8&lt;&gt;"返却済",COUNTA(K8)&gt;0),"返却済以外の返却日は空欄",IF(AND(F8="返却済",K8&lt;I8),"返却日は貸出日以上",IF(NOT(OR(L8="確認済",L8="要対応",L8="未確認")),"状態確認を記録",IF(NOT(OR(M8="確認済",M8="未確認")),"現物区分を確認",IF(AND(M8="確認済",NOT(IF(ISNUMBER(N8),AND(N8&gt;=43831,N8&lt;=73050,N8=INT(N8)),FALSE()))),"現物確認日が必須",IF(AND(M8="未確認",COUNTA(N8)&gt;0),"現物未確認の日付は空欄",IF(NOT(IF(ISNUMBER(O8),AND(O8&gt;=43831,O8&lt;=73050,O8=INT(O8)),FALSE())),"記録確認日が必須",IF(OR(O8&gt;備品の確認!$B$3,AND(COUNTA(I8)&gt;0,I8&gt;O8),AND(F8="返却済",K8&gt;O8),AND(M8="確認済",N8&gt;O8)),"貸出/返却/現物日≦記録確認日≦基準日","確認済み")))))))))))))))))))))))))),ISNUMBER(W8),W8=IF(V8="確認済み",0,1))),1,IF(W8&lt;&gt;0,0,IF(AND(IF(AND(F8="貸出中",COUNTA(J8)&gt;0),ISNUMBER(P8),ISTEXT(P8)),P8=IF(AND(F8="貸出中",COUNTA(J8)&gt;0),J8-備品の確認!$B$3,""),IF(AND(F8="返却済",COUNTA(J8)&gt;0),ISNUMBER(Q8),ISTEXT(Q8)),Q8=IF(AND(F8="返却済",COUNTA(J8)&gt;0),K8-J8,""),IF(M8="確認済",ISNUMBER(R8),ISTEXT(R8)),R8=IF(M8="確認済",備品の確認!$B$3-N8,""),ISTEXT(S8),S8=IF(M8="未確認","現物未確認",IF(R8&gt;備品の確認!$E$3,"確認間隔超過","確認間隔内")),ISTEXT(T8),T8=IF(F8="保管中","保管記録",IF(F8="返却済","返却記録",IF(F8="未確認","利用未確認",IF(COUNTA(J8)=0,"期限未確認",IF(P8&lt;0,"返却期限超過",IF(P8=0,"返却期日","貸出中")))))),ISNUMBER(U8),U8=IF(OR(B8="未確認",D8="未確認",F8="未確認",G8="未確認",L8&lt;&gt;"確認済",M8="未確認",S8="確認間隔超過",AND(F8="貸出中",OR(COUNTA(J8)=0,P8&lt;=0))),1,0)),0,1))))</f>
        <v>0</v>
      </c>
    </row>
    <row r="9" customFormat="false" ht="32" hidden="false" customHeight="true" outlineLevel="0" collapsed="false">
      <c r="A9" s="11" t="s">
        <v>51</v>
      </c>
      <c r="B9" s="13" t="s">
        <v>52</v>
      </c>
      <c r="C9" s="11" t="s">
        <v>47</v>
      </c>
      <c r="D9" s="13" t="s">
        <v>48</v>
      </c>
      <c r="E9" s="11" t="s">
        <v>53</v>
      </c>
      <c r="F9" s="13" t="s">
        <v>54</v>
      </c>
      <c r="G9" s="13" t="s">
        <v>48</v>
      </c>
      <c r="H9" s="11" t="s">
        <v>55</v>
      </c>
      <c r="I9" s="4" t="n">
        <v>46296</v>
      </c>
      <c r="J9" s="4" t="n">
        <v>46325</v>
      </c>
      <c r="K9" s="4"/>
      <c r="L9" s="13" t="s">
        <v>48</v>
      </c>
      <c r="M9" s="13" t="s">
        <v>48</v>
      </c>
      <c r="N9" s="4" t="n">
        <v>46296</v>
      </c>
      <c r="O9" s="4" t="n">
        <v>46326</v>
      </c>
      <c r="P9" s="14" t="n">
        <f aca="false">IF(V9="","",IF(W9&lt;&gt;0,NA(),IF(AND(F9="貸出中",COUNTA(J9)&gt;0),J9-備品の確認!$B$3,"")))</f>
        <v>-1</v>
      </c>
      <c r="Q9" s="14" t="str">
        <f aca="false">IF(V9="","",IF(W9&lt;&gt;0,NA(),IF(AND(F9="返却済",COUNTA(J9)&gt;0),K9-J9,"")))</f>
        <v/>
      </c>
      <c r="R9" s="14" t="n">
        <f aca="false">IF(V9="","",IF(W9&lt;&gt;0,NA(),IF(M9="確認済",備品の確認!$B$3-N9,"")))</f>
        <v>30</v>
      </c>
      <c r="S9" s="8" t="str">
        <f aca="false">IF(V9="","",IF(W9&lt;&gt;0,NA(),IF(M9="未確認","現物未確認",IF(R9&gt;備品の確認!$E$3,"確認間隔超過","確認間隔内"))))</f>
        <v>確認間隔内</v>
      </c>
      <c r="T9" s="8" t="str">
        <f aca="false">IF(V9="","",IF(W9&lt;&gt;0,NA(),IF(F9="保管中","保管記録",IF(F9="返却済","返却記録",IF(F9="未確認","利用未確認",IF(COUNTA(J9)=0,"期限未確認",IF(P9&lt;0,"返却期限超過",IF(P9=0,"返却期日","貸出中"))))))))</f>
        <v>返却期限超過</v>
      </c>
      <c r="U9" s="1" t="n">
        <f aca="false">IF(V9="","",IF(W9&lt;&gt;0,NA(),IF(OR(B9="未確認",D9="未確認",F9="未確認",G9="未確認",L9&lt;&gt;"確認済",M9="未確認",S9="確認間隔超過",AND(F9="貸出中",OR(COUNTA(J9)=0,P9&lt;=0))),1,0)))</f>
        <v>1</v>
      </c>
      <c r="V9" s="10" t="str">
        <f aca="false">IF(COUNTA(A9:O9)=0,"",IF(NOT(AND(ISTEXT(A9),LEN(A9)=8,EXACT(LEFT(A9,4),"AST-"),ISNUMBER(FIND(MID(A9,5,1)&amp;"x","0x1x2x3x4x5x6x7x8x9x")),ISNUMBER(FIND(MID(A9,6,1)&amp;"x","0x1x2x3x4x5x6x7x8x9x")),ISNUMBER(FIND(MID(A9,7,1)&amp;"x","0x1x2x3x4x5x6x7x8x9x")),ISNUMBER(FIND(MID(A9,8,1)&amp;"x","0x1x2x3x4x5x6x7x8x9x")))),"備品IDはAST-と半角数字4桁",IF(COUNTIFS($A$8:$A$57,A9)&gt;1,"備品IDが重複",IF(NOT(OR(B9="PC",B9="周辺機器",B9="工具",B9="その他",B9="未確認")),"種類を確認",IF(NOT(AND(ISTEXT(C9),LEN(C9)=8,EXACT(LEFT(C9,4),"LOC-"),ISNUMBER(FIND(MID(C9,5,1)&amp;"x","0x1x2x3x4x5x6x7x8x9x")),ISNUMBER(FIND(MID(C9,6,1)&amp;"x","0x1x2x3x4x5x6x7x8x9x")),ISNUMBER(FIND(MID(C9,7,1)&amp;"x","0x1x2x3x4x5x6x7x8x9x")),ISNUMBER(FIND(MID(C9,8,1)&amp;"x","0x1x2x3x4x5x6x7x8x9x")))),"登録保管先IDはLOC-と半角数字4桁",IF(NOT(OR(D9="確認済",D9="未確認")),"所在区分を確認",IF(AND(D9="確認済",NOT(AND(ISTEXT(E9),LEN(E9)=8,EXACT(LEFT(E9,4),"LOC-"),ISNUMBER(FIND(MID(E9,5,1)&amp;"x","0x1x2x3x4x5x6x7x8x9x")),ISNUMBER(FIND(MID(E9,6,1)&amp;"x","0x1x2x3x4x5x6x7x8x9x")),ISNUMBER(FIND(MID(E9,7,1)&amp;"x","0x1x2x3x4x5x6x7x8x9x")),ISNUMBER(FIND(MID(E9,8,1)&amp;"x","0x1x2x3x4x5x6x7x8x9x"))))),"確認済所在IDが必須",IF(AND(D9="未確認",COUNTA(E9)&gt;0),"所在未確認は所在ID空欄",IF(NOT(OR(F9="保管中",F9="貸出中",F9="返却済",F9="未確認")),"利用区分を確認",IF(AND(F9="保管中",NOT(AND(G9="対象外",COUNTA(H9:K9)=0))),"保管中の借用者は対象外/貸出欄は空欄",IF(AND(F9&lt;&gt;"保管中",NOT(OR(G9="確認済",G9="未確認"))),"借用者を確認/未確認で記録",IF(AND(G9="確認済",NOT(AND(ISTEXT(H9),LEN(H9)=8,EXACT(LEFT(H9,4),"PER-"),ISNUMBER(FIND(MID(H9,5,1)&amp;"x","0x1x2x3x4x5x6x7x8x9x")),ISNUMBER(FIND(MID(H9,6,1)&amp;"x","0x1x2x3x4x5x6x7x8x9x")),ISNUMBER(FIND(MID(H9,7,1)&amp;"x","0x1x2x3x4x5x6x7x8x9x")),ISNUMBER(FIND(MID(H9,8,1)&amp;"x","0x1x2x3x4x5x6x7x8x9x"))))),"確認済借用者IDが必須",IF(AND(G9&lt;&gt;"確認済",COUNTA(H9)&gt;0),"未確認/対象外の借用者IDは空欄",IF(AND(OR(F9="貸出中",F9="返却済"),NOT(IF(ISNUMBER(I9),AND(I9&gt;=43831,I9&lt;=73050,I9=INT(I9)),FALSE()))),"貸出日が必須",IF(AND(COUNTA(I9)&gt;0,NOT(IF(ISNUMBER(I9),AND(I9&gt;=43831,I9&lt;=73050,I9=INT(I9)),FALSE()))),"貸出日は2020〜2099年/時刻なし",IF(AND(COUNTA(J9)&gt;0,NOT(IF(ISNUMBER(J9),AND(J9&gt;=43831,J9&lt;=73050,J9=INT(J9)),FALSE()))),"返却期日は2020〜2099年/時刻なし",IF(AND(COUNTA(J9)&gt;0,OR(COUNTA(I9)=0,J9&lt;I9)),"期日は貸出日以上/貸出日必須",IF(AND(F9="返却済",NOT(IF(ISNUMBER(K9),AND(K9&gt;=43831,K9&lt;=73050,K9=INT(K9)),FALSE()))),"返却済の返却日が必須",IF(AND(F9&lt;&gt;"返却済",COUNTA(K9)&gt;0),"返却済以外の返却日は空欄",IF(AND(F9="返却済",K9&lt;I9),"返却日は貸出日以上",IF(NOT(OR(L9="確認済",L9="要対応",L9="未確認")),"状態確認を記録",IF(NOT(OR(M9="確認済",M9="未確認")),"現物区分を確認",IF(AND(M9="確認済",NOT(IF(ISNUMBER(N9),AND(N9&gt;=43831,N9&lt;=73050,N9=INT(N9)),FALSE()))),"現物確認日が必須",IF(AND(M9="未確認",COUNTA(N9)&gt;0),"現物未確認の日付は空欄",IF(NOT(IF(ISNUMBER(O9),AND(O9&gt;=43831,O9&lt;=73050,O9=INT(O9)),FALSE())),"記録確認日が必須",IF(OR(O9&gt;備品の確認!$B$3,AND(COUNTA(I9)&gt;0,I9&gt;O9),AND(F9="返却済",K9&gt;O9),AND(M9="確認済",N9&gt;O9)),"貸出/返却/現物日≦記録確認日≦基準日","確認済み"))))))))))))))))))))))))))</f>
        <v>確認済み</v>
      </c>
      <c r="W9" s="6" t="n">
        <f aca="false">IF(V9="","",IF(V9="確認済み",0,1))</f>
        <v>0</v>
      </c>
      <c r="X9" s="6" t="n">
        <f aca="false">IF(COUNTA(A9:O9)=0,IF(AND(V9="",W9="",P9="",Q9="",R9="",S9="",T9="",U9=""),0,1),IF(NOT(AND(ISTEXT(V9),V9=IF(COUNTA(A9:O9)=0,"",IF(NOT(AND(ISTEXT(A9),LEN(A9)=8,EXACT(LEFT(A9,4),"AST-"),ISNUMBER(FIND(MID(A9,5,1)&amp;"x","0x1x2x3x4x5x6x7x8x9x")),ISNUMBER(FIND(MID(A9,6,1)&amp;"x","0x1x2x3x4x5x6x7x8x9x")),ISNUMBER(FIND(MID(A9,7,1)&amp;"x","0x1x2x3x4x5x6x7x8x9x")),ISNUMBER(FIND(MID(A9,8,1)&amp;"x","0x1x2x3x4x5x6x7x8x9x")))),"備品IDはAST-と半角数字4桁",IF(COUNTIFS($A$8:$A$57,A9)&gt;1,"備品IDが重複",IF(NOT(OR(B9="PC",B9="周辺機器",B9="工具",B9="その他",B9="未確認")),"種類を確認",IF(NOT(AND(ISTEXT(C9),LEN(C9)=8,EXACT(LEFT(C9,4),"LOC-"),ISNUMBER(FIND(MID(C9,5,1)&amp;"x","0x1x2x3x4x5x6x7x8x9x")),ISNUMBER(FIND(MID(C9,6,1)&amp;"x","0x1x2x3x4x5x6x7x8x9x")),ISNUMBER(FIND(MID(C9,7,1)&amp;"x","0x1x2x3x4x5x6x7x8x9x")),ISNUMBER(FIND(MID(C9,8,1)&amp;"x","0x1x2x3x4x5x6x7x8x9x")))),"登録保管先IDはLOC-と半角数字4桁",IF(NOT(OR(D9="確認済",D9="未確認")),"所在区分を確認",IF(AND(D9="確認済",NOT(AND(ISTEXT(E9),LEN(E9)=8,EXACT(LEFT(E9,4),"LOC-"),ISNUMBER(FIND(MID(E9,5,1)&amp;"x","0x1x2x3x4x5x6x7x8x9x")),ISNUMBER(FIND(MID(E9,6,1)&amp;"x","0x1x2x3x4x5x6x7x8x9x")),ISNUMBER(FIND(MID(E9,7,1)&amp;"x","0x1x2x3x4x5x6x7x8x9x")),ISNUMBER(FIND(MID(E9,8,1)&amp;"x","0x1x2x3x4x5x6x7x8x9x"))))),"確認済所在IDが必須",IF(AND(D9="未確認",COUNTA(E9)&gt;0),"所在未確認は所在ID空欄",IF(NOT(OR(F9="保管中",F9="貸出中",F9="返却済",F9="未確認")),"利用区分を確認",IF(AND(F9="保管中",NOT(AND(G9="対象外",COUNTA(H9:K9)=0))),"保管中の借用者は対象外/貸出欄は空欄",IF(AND(F9&lt;&gt;"保管中",NOT(OR(G9="確認済",G9="未確認"))),"借用者を確認/未確認で記録",IF(AND(G9="確認済",NOT(AND(ISTEXT(H9),LEN(H9)=8,EXACT(LEFT(H9,4),"PER-"),ISNUMBER(FIND(MID(H9,5,1)&amp;"x","0x1x2x3x4x5x6x7x8x9x")),ISNUMBER(FIND(MID(H9,6,1)&amp;"x","0x1x2x3x4x5x6x7x8x9x")),ISNUMBER(FIND(MID(H9,7,1)&amp;"x","0x1x2x3x4x5x6x7x8x9x")),ISNUMBER(FIND(MID(H9,8,1)&amp;"x","0x1x2x3x4x5x6x7x8x9x"))))),"確認済借用者IDが必須",IF(AND(G9&lt;&gt;"確認済",COUNTA(H9)&gt;0),"未確認/対象外の借用者IDは空欄",IF(AND(OR(F9="貸出中",F9="返却済"),NOT(IF(ISNUMBER(I9),AND(I9&gt;=43831,I9&lt;=73050,I9=INT(I9)),FALSE()))),"貸出日が必須",IF(AND(COUNTA(I9)&gt;0,NOT(IF(ISNUMBER(I9),AND(I9&gt;=43831,I9&lt;=73050,I9=INT(I9)),FALSE()))),"貸出日は2020〜2099年/時刻なし",IF(AND(COUNTA(J9)&gt;0,NOT(IF(ISNUMBER(J9),AND(J9&gt;=43831,J9&lt;=73050,J9=INT(J9)),FALSE()))),"返却期日は2020〜2099年/時刻なし",IF(AND(COUNTA(J9)&gt;0,OR(COUNTA(I9)=0,J9&lt;I9)),"期日は貸出日以上/貸出日必須",IF(AND(F9="返却済",NOT(IF(ISNUMBER(K9),AND(K9&gt;=43831,K9&lt;=73050,K9=INT(K9)),FALSE()))),"返却済の返却日が必須",IF(AND(F9&lt;&gt;"返却済",COUNTA(K9)&gt;0),"返却済以外の返却日は空欄",IF(AND(F9="返却済",K9&lt;I9),"返却日は貸出日以上",IF(NOT(OR(L9="確認済",L9="要対応",L9="未確認")),"状態確認を記録",IF(NOT(OR(M9="確認済",M9="未確認")),"現物区分を確認",IF(AND(M9="確認済",NOT(IF(ISNUMBER(N9),AND(N9&gt;=43831,N9&lt;=73050,N9=INT(N9)),FALSE()))),"現物確認日が必須",IF(AND(M9="未確認",COUNTA(N9)&gt;0),"現物未確認の日付は空欄",IF(NOT(IF(ISNUMBER(O9),AND(O9&gt;=43831,O9&lt;=73050,O9=INT(O9)),FALSE())),"記録確認日が必須",IF(OR(O9&gt;備品の確認!$B$3,AND(COUNTA(I9)&gt;0,I9&gt;O9),AND(F9="返却済",K9&gt;O9),AND(M9="確認済",N9&gt;O9)),"貸出/返却/現物日≦記録確認日≦基準日","確認済み")))))))))))))))))))))))))),ISNUMBER(W9),W9=IF(V9="確認済み",0,1))),1,IF(W9&lt;&gt;0,0,IF(AND(IF(AND(F9="貸出中",COUNTA(J9)&gt;0),ISNUMBER(P9),ISTEXT(P9)),P9=IF(AND(F9="貸出中",COUNTA(J9)&gt;0),J9-備品の確認!$B$3,""),IF(AND(F9="返却済",COUNTA(J9)&gt;0),ISNUMBER(Q9),ISTEXT(Q9)),Q9=IF(AND(F9="返却済",COUNTA(J9)&gt;0),K9-J9,""),IF(M9="確認済",ISNUMBER(R9),ISTEXT(R9)),R9=IF(M9="確認済",備品の確認!$B$3-N9,""),ISTEXT(S9),S9=IF(M9="未確認","現物未確認",IF(R9&gt;備品の確認!$E$3,"確認間隔超過","確認間隔内")),ISTEXT(T9),T9=IF(F9="保管中","保管記録",IF(F9="返却済","返却記録",IF(F9="未確認","利用未確認",IF(COUNTA(J9)=0,"期限未確認",IF(P9&lt;0,"返却期限超過",IF(P9=0,"返却期日","貸出中")))))),ISNUMBER(U9),U9=IF(OR(B9="未確認",D9="未確認",F9="未確認",G9="未確認",L9&lt;&gt;"確認済",M9="未確認",S9="確認間隔超過",AND(F9="貸出中",OR(COUNTA(J9)=0,P9&lt;=0))),1,0)),0,1))))</f>
        <v>0</v>
      </c>
    </row>
    <row r="10" customFormat="false" ht="32" hidden="false" customHeight="true" outlineLevel="0" collapsed="false">
      <c r="A10" s="11" t="s">
        <v>56</v>
      </c>
      <c r="B10" s="13" t="s">
        <v>57</v>
      </c>
      <c r="C10" s="11" t="s">
        <v>47</v>
      </c>
      <c r="D10" s="13" t="s">
        <v>48</v>
      </c>
      <c r="E10" s="11" t="s">
        <v>58</v>
      </c>
      <c r="F10" s="13" t="s">
        <v>54</v>
      </c>
      <c r="G10" s="13" t="s">
        <v>48</v>
      </c>
      <c r="H10" s="11" t="s">
        <v>59</v>
      </c>
      <c r="I10" s="4" t="n">
        <v>46305</v>
      </c>
      <c r="J10" s="4" t="n">
        <v>46326</v>
      </c>
      <c r="K10" s="4"/>
      <c r="L10" s="13" t="s">
        <v>48</v>
      </c>
      <c r="M10" s="13" t="s">
        <v>48</v>
      </c>
      <c r="N10" s="4" t="n">
        <v>46295</v>
      </c>
      <c r="O10" s="4" t="n">
        <v>46326</v>
      </c>
      <c r="P10" s="14" t="n">
        <f aca="false">IF(V10="","",IF(W10&lt;&gt;0,NA(),IF(AND(F10="貸出中",COUNTA(J10)&gt;0),J10-備品の確認!$B$3,"")))</f>
        <v>0</v>
      </c>
      <c r="Q10" s="14" t="str">
        <f aca="false">IF(V10="","",IF(W10&lt;&gt;0,NA(),IF(AND(F10="返却済",COUNTA(J10)&gt;0),K10-J10,"")))</f>
        <v/>
      </c>
      <c r="R10" s="14" t="n">
        <f aca="false">IF(V10="","",IF(W10&lt;&gt;0,NA(),IF(M10="確認済",備品の確認!$B$3-N10,"")))</f>
        <v>31</v>
      </c>
      <c r="S10" s="8" t="str">
        <f aca="false">IF(V10="","",IF(W10&lt;&gt;0,NA(),IF(M10="未確認","現物未確認",IF(R10&gt;備品の確認!$E$3,"確認間隔超過","確認間隔内"))))</f>
        <v>確認間隔超過</v>
      </c>
      <c r="T10" s="8" t="str">
        <f aca="false">IF(V10="","",IF(W10&lt;&gt;0,NA(),IF(F10="保管中","保管記録",IF(F10="返却済","返却記録",IF(F10="未確認","利用未確認",IF(COUNTA(J10)=0,"期限未確認",IF(P10&lt;0,"返却期限超過",IF(P10=0,"返却期日","貸出中"))))))))</f>
        <v>返却期日</v>
      </c>
      <c r="U10" s="1" t="n">
        <f aca="false">IF(V10="","",IF(W10&lt;&gt;0,NA(),IF(OR(B10="未確認",D10="未確認",F10="未確認",G10="未確認",L10&lt;&gt;"確認済",M10="未確認",S10="確認間隔超過",AND(F10="貸出中",OR(COUNTA(J10)=0,P10&lt;=0))),1,0)))</f>
        <v>1</v>
      </c>
      <c r="V10" s="10" t="str">
        <f aca="false">IF(COUNTA(A10:O10)=0,"",IF(NOT(AND(ISTEXT(A10),LEN(A10)=8,EXACT(LEFT(A10,4),"AST-"),ISNUMBER(FIND(MID(A10,5,1)&amp;"x","0x1x2x3x4x5x6x7x8x9x")),ISNUMBER(FIND(MID(A10,6,1)&amp;"x","0x1x2x3x4x5x6x7x8x9x")),ISNUMBER(FIND(MID(A10,7,1)&amp;"x","0x1x2x3x4x5x6x7x8x9x")),ISNUMBER(FIND(MID(A10,8,1)&amp;"x","0x1x2x3x4x5x6x7x8x9x")))),"備品IDはAST-と半角数字4桁",IF(COUNTIFS($A$8:$A$57,A10)&gt;1,"備品IDが重複",IF(NOT(OR(B10="PC",B10="周辺機器",B10="工具",B10="その他",B10="未確認")),"種類を確認",IF(NOT(AND(ISTEXT(C10),LEN(C10)=8,EXACT(LEFT(C10,4),"LOC-"),ISNUMBER(FIND(MID(C10,5,1)&amp;"x","0x1x2x3x4x5x6x7x8x9x")),ISNUMBER(FIND(MID(C10,6,1)&amp;"x","0x1x2x3x4x5x6x7x8x9x")),ISNUMBER(FIND(MID(C10,7,1)&amp;"x","0x1x2x3x4x5x6x7x8x9x")),ISNUMBER(FIND(MID(C10,8,1)&amp;"x","0x1x2x3x4x5x6x7x8x9x")))),"登録保管先IDはLOC-と半角数字4桁",IF(NOT(OR(D10="確認済",D10="未確認")),"所在区分を確認",IF(AND(D10="確認済",NOT(AND(ISTEXT(E10),LEN(E10)=8,EXACT(LEFT(E10,4),"LOC-"),ISNUMBER(FIND(MID(E10,5,1)&amp;"x","0x1x2x3x4x5x6x7x8x9x")),ISNUMBER(FIND(MID(E10,6,1)&amp;"x","0x1x2x3x4x5x6x7x8x9x")),ISNUMBER(FIND(MID(E10,7,1)&amp;"x","0x1x2x3x4x5x6x7x8x9x")),ISNUMBER(FIND(MID(E10,8,1)&amp;"x","0x1x2x3x4x5x6x7x8x9x"))))),"確認済所在IDが必須",IF(AND(D10="未確認",COUNTA(E10)&gt;0),"所在未確認は所在ID空欄",IF(NOT(OR(F10="保管中",F10="貸出中",F10="返却済",F10="未確認")),"利用区分を確認",IF(AND(F10="保管中",NOT(AND(G10="対象外",COUNTA(H10:K10)=0))),"保管中の借用者は対象外/貸出欄は空欄",IF(AND(F10&lt;&gt;"保管中",NOT(OR(G10="確認済",G10="未確認"))),"借用者を確認/未確認で記録",IF(AND(G10="確認済",NOT(AND(ISTEXT(H10),LEN(H10)=8,EXACT(LEFT(H10,4),"PER-"),ISNUMBER(FIND(MID(H10,5,1)&amp;"x","0x1x2x3x4x5x6x7x8x9x")),ISNUMBER(FIND(MID(H10,6,1)&amp;"x","0x1x2x3x4x5x6x7x8x9x")),ISNUMBER(FIND(MID(H10,7,1)&amp;"x","0x1x2x3x4x5x6x7x8x9x")),ISNUMBER(FIND(MID(H10,8,1)&amp;"x","0x1x2x3x4x5x6x7x8x9x"))))),"確認済借用者IDが必須",IF(AND(G10&lt;&gt;"確認済",COUNTA(H10)&gt;0),"未確認/対象外の借用者IDは空欄",IF(AND(OR(F10="貸出中",F10="返却済"),NOT(IF(ISNUMBER(I10),AND(I10&gt;=43831,I10&lt;=73050,I10=INT(I10)),FALSE()))),"貸出日が必須",IF(AND(COUNTA(I10)&gt;0,NOT(IF(ISNUMBER(I10),AND(I10&gt;=43831,I10&lt;=73050,I10=INT(I10)),FALSE()))),"貸出日は2020〜2099年/時刻なし",IF(AND(COUNTA(J10)&gt;0,NOT(IF(ISNUMBER(J10),AND(J10&gt;=43831,J10&lt;=73050,J10=INT(J10)),FALSE()))),"返却期日は2020〜2099年/時刻なし",IF(AND(COUNTA(J10)&gt;0,OR(COUNTA(I10)=0,J10&lt;I10)),"期日は貸出日以上/貸出日必須",IF(AND(F10="返却済",NOT(IF(ISNUMBER(K10),AND(K10&gt;=43831,K10&lt;=73050,K10=INT(K10)),FALSE()))),"返却済の返却日が必須",IF(AND(F10&lt;&gt;"返却済",COUNTA(K10)&gt;0),"返却済以外の返却日は空欄",IF(AND(F10="返却済",K10&lt;I10),"返却日は貸出日以上",IF(NOT(OR(L10="確認済",L10="要対応",L10="未確認")),"状態確認を記録",IF(NOT(OR(M10="確認済",M10="未確認")),"現物区分を確認",IF(AND(M10="確認済",NOT(IF(ISNUMBER(N10),AND(N10&gt;=43831,N10&lt;=73050,N10=INT(N10)),FALSE()))),"現物確認日が必須",IF(AND(M10="未確認",COUNTA(N10)&gt;0),"現物未確認の日付は空欄",IF(NOT(IF(ISNUMBER(O10),AND(O10&gt;=43831,O10&lt;=73050,O10=INT(O10)),FALSE())),"記録確認日が必須",IF(OR(O10&gt;備品の確認!$B$3,AND(COUNTA(I10)&gt;0,I10&gt;O10),AND(F10="返却済",K10&gt;O10),AND(M10="確認済",N10&gt;O10)),"貸出/返却/現物日≦記録確認日≦基準日","確認済み"))))))))))))))))))))))))))</f>
        <v>確認済み</v>
      </c>
      <c r="W10" s="6" t="n">
        <f aca="false">IF(V10="","",IF(V10="確認済み",0,1))</f>
        <v>0</v>
      </c>
      <c r="X10" s="6" t="n">
        <f aca="false">IF(COUNTA(A10:O10)=0,IF(AND(V10="",W10="",P10="",Q10="",R10="",S10="",T10="",U10=""),0,1),IF(NOT(AND(ISTEXT(V10),V10=IF(COUNTA(A10:O10)=0,"",IF(NOT(AND(ISTEXT(A10),LEN(A10)=8,EXACT(LEFT(A10,4),"AST-"),ISNUMBER(FIND(MID(A10,5,1)&amp;"x","0x1x2x3x4x5x6x7x8x9x")),ISNUMBER(FIND(MID(A10,6,1)&amp;"x","0x1x2x3x4x5x6x7x8x9x")),ISNUMBER(FIND(MID(A10,7,1)&amp;"x","0x1x2x3x4x5x6x7x8x9x")),ISNUMBER(FIND(MID(A10,8,1)&amp;"x","0x1x2x3x4x5x6x7x8x9x")))),"備品IDはAST-と半角数字4桁",IF(COUNTIFS($A$8:$A$57,A10)&gt;1,"備品IDが重複",IF(NOT(OR(B10="PC",B10="周辺機器",B10="工具",B10="その他",B10="未確認")),"種類を確認",IF(NOT(AND(ISTEXT(C10),LEN(C10)=8,EXACT(LEFT(C10,4),"LOC-"),ISNUMBER(FIND(MID(C10,5,1)&amp;"x","0x1x2x3x4x5x6x7x8x9x")),ISNUMBER(FIND(MID(C10,6,1)&amp;"x","0x1x2x3x4x5x6x7x8x9x")),ISNUMBER(FIND(MID(C10,7,1)&amp;"x","0x1x2x3x4x5x6x7x8x9x")),ISNUMBER(FIND(MID(C10,8,1)&amp;"x","0x1x2x3x4x5x6x7x8x9x")))),"登録保管先IDはLOC-と半角数字4桁",IF(NOT(OR(D10="確認済",D10="未確認")),"所在区分を確認",IF(AND(D10="確認済",NOT(AND(ISTEXT(E10),LEN(E10)=8,EXACT(LEFT(E10,4),"LOC-"),ISNUMBER(FIND(MID(E10,5,1)&amp;"x","0x1x2x3x4x5x6x7x8x9x")),ISNUMBER(FIND(MID(E10,6,1)&amp;"x","0x1x2x3x4x5x6x7x8x9x")),ISNUMBER(FIND(MID(E10,7,1)&amp;"x","0x1x2x3x4x5x6x7x8x9x")),ISNUMBER(FIND(MID(E10,8,1)&amp;"x","0x1x2x3x4x5x6x7x8x9x"))))),"確認済所在IDが必須",IF(AND(D10="未確認",COUNTA(E10)&gt;0),"所在未確認は所在ID空欄",IF(NOT(OR(F10="保管中",F10="貸出中",F10="返却済",F10="未確認")),"利用区分を確認",IF(AND(F10="保管中",NOT(AND(G10="対象外",COUNTA(H10:K10)=0))),"保管中の借用者は対象外/貸出欄は空欄",IF(AND(F10&lt;&gt;"保管中",NOT(OR(G10="確認済",G10="未確認"))),"借用者を確認/未確認で記録",IF(AND(G10="確認済",NOT(AND(ISTEXT(H10),LEN(H10)=8,EXACT(LEFT(H10,4),"PER-"),ISNUMBER(FIND(MID(H10,5,1)&amp;"x","0x1x2x3x4x5x6x7x8x9x")),ISNUMBER(FIND(MID(H10,6,1)&amp;"x","0x1x2x3x4x5x6x7x8x9x")),ISNUMBER(FIND(MID(H10,7,1)&amp;"x","0x1x2x3x4x5x6x7x8x9x")),ISNUMBER(FIND(MID(H10,8,1)&amp;"x","0x1x2x3x4x5x6x7x8x9x"))))),"確認済借用者IDが必須",IF(AND(G10&lt;&gt;"確認済",COUNTA(H10)&gt;0),"未確認/対象外の借用者IDは空欄",IF(AND(OR(F10="貸出中",F10="返却済"),NOT(IF(ISNUMBER(I10),AND(I10&gt;=43831,I10&lt;=73050,I10=INT(I10)),FALSE()))),"貸出日が必須",IF(AND(COUNTA(I10)&gt;0,NOT(IF(ISNUMBER(I10),AND(I10&gt;=43831,I10&lt;=73050,I10=INT(I10)),FALSE()))),"貸出日は2020〜2099年/時刻なし",IF(AND(COUNTA(J10)&gt;0,NOT(IF(ISNUMBER(J10),AND(J10&gt;=43831,J10&lt;=73050,J10=INT(J10)),FALSE()))),"返却期日は2020〜2099年/時刻なし",IF(AND(COUNTA(J10)&gt;0,OR(COUNTA(I10)=0,J10&lt;I10)),"期日は貸出日以上/貸出日必須",IF(AND(F10="返却済",NOT(IF(ISNUMBER(K10),AND(K10&gt;=43831,K10&lt;=73050,K10=INT(K10)),FALSE()))),"返却済の返却日が必須",IF(AND(F10&lt;&gt;"返却済",COUNTA(K10)&gt;0),"返却済以外の返却日は空欄",IF(AND(F10="返却済",K10&lt;I10),"返却日は貸出日以上",IF(NOT(OR(L10="確認済",L10="要対応",L10="未確認")),"状態確認を記録",IF(NOT(OR(M10="確認済",M10="未確認")),"現物区分を確認",IF(AND(M10="確認済",NOT(IF(ISNUMBER(N10),AND(N10&gt;=43831,N10&lt;=73050,N10=INT(N10)),FALSE()))),"現物確認日が必須",IF(AND(M10="未確認",COUNTA(N10)&gt;0),"現物未確認の日付は空欄",IF(NOT(IF(ISNUMBER(O10),AND(O10&gt;=43831,O10&lt;=73050,O10=INT(O10)),FALSE())),"記録確認日が必須",IF(OR(O10&gt;備品の確認!$B$3,AND(COUNTA(I10)&gt;0,I10&gt;O10),AND(F10="返却済",K10&gt;O10),AND(M10="確認済",N10&gt;O10)),"貸出/返却/現物日≦記録確認日≦基準日","確認済み")))))))))))))))))))))))))),ISNUMBER(W10),W10=IF(V10="確認済み",0,1))),1,IF(W10&lt;&gt;0,0,IF(AND(IF(AND(F10="貸出中",COUNTA(J10)&gt;0),ISNUMBER(P10),ISTEXT(P10)),P10=IF(AND(F10="貸出中",COUNTA(J10)&gt;0),J10-備品の確認!$B$3,""),IF(AND(F10="返却済",COUNTA(J10)&gt;0),ISNUMBER(Q10),ISTEXT(Q10)),Q10=IF(AND(F10="返却済",COUNTA(J10)&gt;0),K10-J10,""),IF(M10="確認済",ISNUMBER(R10),ISTEXT(R10)),R10=IF(M10="確認済",備品の確認!$B$3-N10,""),ISTEXT(S10),S10=IF(M10="未確認","現物未確認",IF(R10&gt;備品の確認!$E$3,"確認間隔超過","確認間隔内")),ISTEXT(T10),T10=IF(F10="保管中","保管記録",IF(F10="返却済","返却記録",IF(F10="未確認","利用未確認",IF(COUNTA(J10)=0,"期限未確認",IF(P10&lt;0,"返却期限超過",IF(P10=0,"返却期日","貸出中")))))),ISNUMBER(U10),U10=IF(OR(B10="未確認",D10="未確認",F10="未確認",G10="未確認",L10&lt;&gt;"確認済",M10="未確認",S10="確認間隔超過",AND(F10="貸出中",OR(COUNTA(J10)=0,P10&lt;=0))),1,0)),0,1))))</f>
        <v>0</v>
      </c>
    </row>
    <row r="11" customFormat="false" ht="32" hidden="false" customHeight="true" outlineLevel="0" collapsed="false">
      <c r="A11" s="11" t="s">
        <v>60</v>
      </c>
      <c r="B11" s="12" t="s">
        <v>46</v>
      </c>
      <c r="C11" s="11" t="s">
        <v>53</v>
      </c>
      <c r="D11" s="13" t="s">
        <v>48</v>
      </c>
      <c r="E11" s="11" t="s">
        <v>61</v>
      </c>
      <c r="F11" s="13" t="s">
        <v>54</v>
      </c>
      <c r="G11" s="13" t="s">
        <v>62</v>
      </c>
      <c r="H11" s="11"/>
      <c r="I11" s="4" t="n">
        <v>46315</v>
      </c>
      <c r="J11" s="4" t="n">
        <v>46327</v>
      </c>
      <c r="K11" s="4"/>
      <c r="L11" s="13" t="s">
        <v>62</v>
      </c>
      <c r="M11" s="13" t="s">
        <v>62</v>
      </c>
      <c r="N11" s="4"/>
      <c r="O11" s="4" t="n">
        <v>46326</v>
      </c>
      <c r="P11" s="14" t="n">
        <f aca="false">IF(V11="","",IF(W11&lt;&gt;0,NA(),IF(AND(F11="貸出中",COUNTA(J11)&gt;0),J11-備品の確認!$B$3,"")))</f>
        <v>1</v>
      </c>
      <c r="Q11" s="14" t="str">
        <f aca="false">IF(V11="","",IF(W11&lt;&gt;0,NA(),IF(AND(F11="返却済",COUNTA(J11)&gt;0),K11-J11,"")))</f>
        <v/>
      </c>
      <c r="R11" s="14" t="str">
        <f aca="false">IF(V11="","",IF(W11&lt;&gt;0,NA(),IF(M11="確認済",備品の確認!$B$3-N11,"")))</f>
        <v/>
      </c>
      <c r="S11" s="8" t="str">
        <f aca="false">IF(V11="","",IF(W11&lt;&gt;0,NA(),IF(M11="未確認","現物未確認",IF(R11&gt;備品の確認!$E$3,"確認間隔超過","確認間隔内"))))</f>
        <v>現物未確認</v>
      </c>
      <c r="T11" s="8" t="str">
        <f aca="false">IF(V11="","",IF(W11&lt;&gt;0,NA(),IF(F11="保管中","保管記録",IF(F11="返却済","返却記録",IF(F11="未確認","利用未確認",IF(COUNTA(J11)=0,"期限未確認",IF(P11&lt;0,"返却期限超過",IF(P11=0,"返却期日","貸出中"))))))))</f>
        <v>貸出中</v>
      </c>
      <c r="U11" s="1" t="n">
        <f aca="false">IF(V11="","",IF(W11&lt;&gt;0,NA(),IF(OR(B11="未確認",D11="未確認",F11="未確認",G11="未確認",L11&lt;&gt;"確認済",M11="未確認",S11="確認間隔超過",AND(F11="貸出中",OR(COUNTA(J11)=0,P11&lt;=0))),1,0)))</f>
        <v>1</v>
      </c>
      <c r="V11" s="10" t="str">
        <f aca="false">IF(COUNTA(A11:O11)=0,"",IF(NOT(AND(ISTEXT(A11),LEN(A11)=8,EXACT(LEFT(A11,4),"AST-"),ISNUMBER(FIND(MID(A11,5,1)&amp;"x","0x1x2x3x4x5x6x7x8x9x")),ISNUMBER(FIND(MID(A11,6,1)&amp;"x","0x1x2x3x4x5x6x7x8x9x")),ISNUMBER(FIND(MID(A11,7,1)&amp;"x","0x1x2x3x4x5x6x7x8x9x")),ISNUMBER(FIND(MID(A11,8,1)&amp;"x","0x1x2x3x4x5x6x7x8x9x")))),"備品IDはAST-と半角数字4桁",IF(COUNTIFS($A$8:$A$57,A11)&gt;1,"備品IDが重複",IF(NOT(OR(B11="PC",B11="周辺機器",B11="工具",B11="その他",B11="未確認")),"種類を確認",IF(NOT(AND(ISTEXT(C11),LEN(C11)=8,EXACT(LEFT(C11,4),"LOC-"),ISNUMBER(FIND(MID(C11,5,1)&amp;"x","0x1x2x3x4x5x6x7x8x9x")),ISNUMBER(FIND(MID(C11,6,1)&amp;"x","0x1x2x3x4x5x6x7x8x9x")),ISNUMBER(FIND(MID(C11,7,1)&amp;"x","0x1x2x3x4x5x6x7x8x9x")),ISNUMBER(FIND(MID(C11,8,1)&amp;"x","0x1x2x3x4x5x6x7x8x9x")))),"登録保管先IDはLOC-と半角数字4桁",IF(NOT(OR(D11="確認済",D11="未確認")),"所在区分を確認",IF(AND(D11="確認済",NOT(AND(ISTEXT(E11),LEN(E11)=8,EXACT(LEFT(E11,4),"LOC-"),ISNUMBER(FIND(MID(E11,5,1)&amp;"x","0x1x2x3x4x5x6x7x8x9x")),ISNUMBER(FIND(MID(E11,6,1)&amp;"x","0x1x2x3x4x5x6x7x8x9x")),ISNUMBER(FIND(MID(E11,7,1)&amp;"x","0x1x2x3x4x5x6x7x8x9x")),ISNUMBER(FIND(MID(E11,8,1)&amp;"x","0x1x2x3x4x5x6x7x8x9x"))))),"確認済所在IDが必須",IF(AND(D11="未確認",COUNTA(E11)&gt;0),"所在未確認は所在ID空欄",IF(NOT(OR(F11="保管中",F11="貸出中",F11="返却済",F11="未確認")),"利用区分を確認",IF(AND(F11="保管中",NOT(AND(G11="対象外",COUNTA(H11:K11)=0))),"保管中の借用者は対象外/貸出欄は空欄",IF(AND(F11&lt;&gt;"保管中",NOT(OR(G11="確認済",G11="未確認"))),"借用者を確認/未確認で記録",IF(AND(G11="確認済",NOT(AND(ISTEXT(H11),LEN(H11)=8,EXACT(LEFT(H11,4),"PER-"),ISNUMBER(FIND(MID(H11,5,1)&amp;"x","0x1x2x3x4x5x6x7x8x9x")),ISNUMBER(FIND(MID(H11,6,1)&amp;"x","0x1x2x3x4x5x6x7x8x9x")),ISNUMBER(FIND(MID(H11,7,1)&amp;"x","0x1x2x3x4x5x6x7x8x9x")),ISNUMBER(FIND(MID(H11,8,1)&amp;"x","0x1x2x3x4x5x6x7x8x9x"))))),"確認済借用者IDが必須",IF(AND(G11&lt;&gt;"確認済",COUNTA(H11)&gt;0),"未確認/対象外の借用者IDは空欄",IF(AND(OR(F11="貸出中",F11="返却済"),NOT(IF(ISNUMBER(I11),AND(I11&gt;=43831,I11&lt;=73050,I11=INT(I11)),FALSE()))),"貸出日が必須",IF(AND(COUNTA(I11)&gt;0,NOT(IF(ISNUMBER(I11),AND(I11&gt;=43831,I11&lt;=73050,I11=INT(I11)),FALSE()))),"貸出日は2020〜2099年/時刻なし",IF(AND(COUNTA(J11)&gt;0,NOT(IF(ISNUMBER(J11),AND(J11&gt;=43831,J11&lt;=73050,J11=INT(J11)),FALSE()))),"返却期日は2020〜2099年/時刻なし",IF(AND(COUNTA(J11)&gt;0,OR(COUNTA(I11)=0,J11&lt;I11)),"期日は貸出日以上/貸出日必須",IF(AND(F11="返却済",NOT(IF(ISNUMBER(K11),AND(K11&gt;=43831,K11&lt;=73050,K11=INT(K11)),FALSE()))),"返却済の返却日が必須",IF(AND(F11&lt;&gt;"返却済",COUNTA(K11)&gt;0),"返却済以外の返却日は空欄",IF(AND(F11="返却済",K11&lt;I11),"返却日は貸出日以上",IF(NOT(OR(L11="確認済",L11="要対応",L11="未確認")),"状態確認を記録",IF(NOT(OR(M11="確認済",M11="未確認")),"現物区分を確認",IF(AND(M11="確認済",NOT(IF(ISNUMBER(N11),AND(N11&gt;=43831,N11&lt;=73050,N11=INT(N11)),FALSE()))),"現物確認日が必須",IF(AND(M11="未確認",COUNTA(N11)&gt;0),"現物未確認の日付は空欄",IF(NOT(IF(ISNUMBER(O11),AND(O11&gt;=43831,O11&lt;=73050,O11=INT(O11)),FALSE())),"記録確認日が必須",IF(OR(O11&gt;備品の確認!$B$3,AND(COUNTA(I11)&gt;0,I11&gt;O11),AND(F11="返却済",K11&gt;O11),AND(M11="確認済",N11&gt;O11)),"貸出/返却/現物日≦記録確認日≦基準日","確認済み"))))))))))))))))))))))))))</f>
        <v>確認済み</v>
      </c>
      <c r="W11" s="6" t="n">
        <f aca="false">IF(V11="","",IF(V11="確認済み",0,1))</f>
        <v>0</v>
      </c>
      <c r="X11" s="6" t="n">
        <f aca="false">IF(COUNTA(A11:O11)=0,IF(AND(V11="",W11="",P11="",Q11="",R11="",S11="",T11="",U11=""),0,1),IF(NOT(AND(ISTEXT(V11),V11=IF(COUNTA(A11:O11)=0,"",IF(NOT(AND(ISTEXT(A11),LEN(A11)=8,EXACT(LEFT(A11,4),"AST-"),ISNUMBER(FIND(MID(A11,5,1)&amp;"x","0x1x2x3x4x5x6x7x8x9x")),ISNUMBER(FIND(MID(A11,6,1)&amp;"x","0x1x2x3x4x5x6x7x8x9x")),ISNUMBER(FIND(MID(A11,7,1)&amp;"x","0x1x2x3x4x5x6x7x8x9x")),ISNUMBER(FIND(MID(A11,8,1)&amp;"x","0x1x2x3x4x5x6x7x8x9x")))),"備品IDはAST-と半角数字4桁",IF(COUNTIFS($A$8:$A$57,A11)&gt;1,"備品IDが重複",IF(NOT(OR(B11="PC",B11="周辺機器",B11="工具",B11="その他",B11="未確認")),"種類を確認",IF(NOT(AND(ISTEXT(C11),LEN(C11)=8,EXACT(LEFT(C11,4),"LOC-"),ISNUMBER(FIND(MID(C11,5,1)&amp;"x","0x1x2x3x4x5x6x7x8x9x")),ISNUMBER(FIND(MID(C11,6,1)&amp;"x","0x1x2x3x4x5x6x7x8x9x")),ISNUMBER(FIND(MID(C11,7,1)&amp;"x","0x1x2x3x4x5x6x7x8x9x")),ISNUMBER(FIND(MID(C11,8,1)&amp;"x","0x1x2x3x4x5x6x7x8x9x")))),"登録保管先IDはLOC-と半角数字4桁",IF(NOT(OR(D11="確認済",D11="未確認")),"所在区分を確認",IF(AND(D11="確認済",NOT(AND(ISTEXT(E11),LEN(E11)=8,EXACT(LEFT(E11,4),"LOC-"),ISNUMBER(FIND(MID(E11,5,1)&amp;"x","0x1x2x3x4x5x6x7x8x9x")),ISNUMBER(FIND(MID(E11,6,1)&amp;"x","0x1x2x3x4x5x6x7x8x9x")),ISNUMBER(FIND(MID(E11,7,1)&amp;"x","0x1x2x3x4x5x6x7x8x9x")),ISNUMBER(FIND(MID(E11,8,1)&amp;"x","0x1x2x3x4x5x6x7x8x9x"))))),"確認済所在IDが必須",IF(AND(D11="未確認",COUNTA(E11)&gt;0),"所在未確認は所在ID空欄",IF(NOT(OR(F11="保管中",F11="貸出中",F11="返却済",F11="未確認")),"利用区分を確認",IF(AND(F11="保管中",NOT(AND(G11="対象外",COUNTA(H11:K11)=0))),"保管中の借用者は対象外/貸出欄は空欄",IF(AND(F11&lt;&gt;"保管中",NOT(OR(G11="確認済",G11="未確認"))),"借用者を確認/未確認で記録",IF(AND(G11="確認済",NOT(AND(ISTEXT(H11),LEN(H11)=8,EXACT(LEFT(H11,4),"PER-"),ISNUMBER(FIND(MID(H11,5,1)&amp;"x","0x1x2x3x4x5x6x7x8x9x")),ISNUMBER(FIND(MID(H11,6,1)&amp;"x","0x1x2x3x4x5x6x7x8x9x")),ISNUMBER(FIND(MID(H11,7,1)&amp;"x","0x1x2x3x4x5x6x7x8x9x")),ISNUMBER(FIND(MID(H11,8,1)&amp;"x","0x1x2x3x4x5x6x7x8x9x"))))),"確認済借用者IDが必須",IF(AND(G11&lt;&gt;"確認済",COUNTA(H11)&gt;0),"未確認/対象外の借用者IDは空欄",IF(AND(OR(F11="貸出中",F11="返却済"),NOT(IF(ISNUMBER(I11),AND(I11&gt;=43831,I11&lt;=73050,I11=INT(I11)),FALSE()))),"貸出日が必須",IF(AND(COUNTA(I11)&gt;0,NOT(IF(ISNUMBER(I11),AND(I11&gt;=43831,I11&lt;=73050,I11=INT(I11)),FALSE()))),"貸出日は2020〜2099年/時刻なし",IF(AND(COUNTA(J11)&gt;0,NOT(IF(ISNUMBER(J11),AND(J11&gt;=43831,J11&lt;=73050,J11=INT(J11)),FALSE()))),"返却期日は2020〜2099年/時刻なし",IF(AND(COUNTA(J11)&gt;0,OR(COUNTA(I11)=0,J11&lt;I11)),"期日は貸出日以上/貸出日必須",IF(AND(F11="返却済",NOT(IF(ISNUMBER(K11),AND(K11&gt;=43831,K11&lt;=73050,K11=INT(K11)),FALSE()))),"返却済の返却日が必須",IF(AND(F11&lt;&gt;"返却済",COUNTA(K11)&gt;0),"返却済以外の返却日は空欄",IF(AND(F11="返却済",K11&lt;I11),"返却日は貸出日以上",IF(NOT(OR(L11="確認済",L11="要対応",L11="未確認")),"状態確認を記録",IF(NOT(OR(M11="確認済",M11="未確認")),"現物区分を確認",IF(AND(M11="確認済",NOT(IF(ISNUMBER(N11),AND(N11&gt;=43831,N11&lt;=73050,N11=INT(N11)),FALSE()))),"現物確認日が必須",IF(AND(M11="未確認",COUNTA(N11)&gt;0),"現物未確認の日付は空欄",IF(NOT(IF(ISNUMBER(O11),AND(O11&gt;=43831,O11&lt;=73050,O11=INT(O11)),FALSE())),"記録確認日が必須",IF(OR(O11&gt;備品の確認!$B$3,AND(COUNTA(I11)&gt;0,I11&gt;O11),AND(F11="返却済",K11&gt;O11),AND(M11="確認済",N11&gt;O11)),"貸出/返却/現物日≦記録確認日≦基準日","確認済み")))))))))))))))))))))))))),ISNUMBER(W11),W11=IF(V11="確認済み",0,1))),1,IF(W11&lt;&gt;0,0,IF(AND(IF(AND(F11="貸出中",COUNTA(J11)&gt;0),ISNUMBER(P11),ISTEXT(P11)),P11=IF(AND(F11="貸出中",COUNTA(J11)&gt;0),J11-備品の確認!$B$3,""),IF(AND(F11="返却済",COUNTA(J11)&gt;0),ISNUMBER(Q11),ISTEXT(Q11)),Q11=IF(AND(F11="返却済",COUNTA(J11)&gt;0),K11-J11,""),IF(M11="確認済",ISNUMBER(R11),ISTEXT(R11)),R11=IF(M11="確認済",備品の確認!$B$3-N11,""),ISTEXT(S11),S11=IF(M11="未確認","現物未確認",IF(R11&gt;備品の確認!$E$3,"確認間隔超過","確認間隔内")),ISTEXT(T11),T11=IF(F11="保管中","保管記録",IF(F11="返却済","返却記録",IF(F11="未確認","利用未確認",IF(COUNTA(J11)=0,"期限未確認",IF(P11&lt;0,"返却期限超過",IF(P11=0,"返却期日","貸出中")))))),ISNUMBER(U11),U11=IF(OR(B11="未確認",D11="未確認",F11="未確認",G11="未確認",L11&lt;&gt;"確認済",M11="未確認",S11="確認間隔超過",AND(F11="貸出中",OR(COUNTA(J11)=0,P11&lt;=0))),1,0)),0,1))))</f>
        <v>0</v>
      </c>
    </row>
    <row r="12" customFormat="false" ht="32" hidden="false" customHeight="true" outlineLevel="0" collapsed="false">
      <c r="A12" s="11" t="s">
        <v>63</v>
      </c>
      <c r="B12" s="13" t="s">
        <v>64</v>
      </c>
      <c r="C12" s="11" t="s">
        <v>53</v>
      </c>
      <c r="D12" s="13" t="s">
        <v>48</v>
      </c>
      <c r="E12" s="11" t="s">
        <v>65</v>
      </c>
      <c r="F12" s="13" t="s">
        <v>54</v>
      </c>
      <c r="G12" s="13" t="s">
        <v>48</v>
      </c>
      <c r="H12" s="11" t="s">
        <v>66</v>
      </c>
      <c r="I12" s="4" t="n">
        <v>46315</v>
      </c>
      <c r="J12" s="4"/>
      <c r="K12" s="4"/>
      <c r="L12" s="13" t="s">
        <v>67</v>
      </c>
      <c r="M12" s="13" t="s">
        <v>48</v>
      </c>
      <c r="N12" s="4" t="n">
        <v>46326</v>
      </c>
      <c r="O12" s="4" t="n">
        <v>46326</v>
      </c>
      <c r="P12" s="14" t="str">
        <f aca="false">IF(V12="","",IF(W12&lt;&gt;0,NA(),IF(AND(F12="貸出中",COUNTA(J12)&gt;0),J12-備品の確認!$B$3,"")))</f>
        <v/>
      </c>
      <c r="Q12" s="14" t="str">
        <f aca="false">IF(V12="","",IF(W12&lt;&gt;0,NA(),IF(AND(F12="返却済",COUNTA(J12)&gt;0),K12-J12,"")))</f>
        <v/>
      </c>
      <c r="R12" s="14" t="n">
        <f aca="false">IF(V12="","",IF(W12&lt;&gt;0,NA(),IF(M12="確認済",備品の確認!$B$3-N12,"")))</f>
        <v>0</v>
      </c>
      <c r="S12" s="8" t="str">
        <f aca="false">IF(V12="","",IF(W12&lt;&gt;0,NA(),IF(M12="未確認","現物未確認",IF(R12&gt;備品の確認!$E$3,"確認間隔超過","確認間隔内"))))</f>
        <v>確認間隔内</v>
      </c>
      <c r="T12" s="8" t="str">
        <f aca="false">IF(V12="","",IF(W12&lt;&gt;0,NA(),IF(F12="保管中","保管記録",IF(F12="返却済","返却記録",IF(F12="未確認","利用未確認",IF(COUNTA(J12)=0,"期限未確認",IF(P12&lt;0,"返却期限超過",IF(P12=0,"返却期日","貸出中"))))))))</f>
        <v>期限未確認</v>
      </c>
      <c r="U12" s="1" t="n">
        <f aca="false">IF(V12="","",IF(W12&lt;&gt;0,NA(),IF(OR(B12="未確認",D12="未確認",F12="未確認",G12="未確認",L12&lt;&gt;"確認済",M12="未確認",S12="確認間隔超過",AND(F12="貸出中",OR(COUNTA(J12)=0,P12&lt;=0))),1,0)))</f>
        <v>1</v>
      </c>
      <c r="V12" s="10" t="str">
        <f aca="false">IF(COUNTA(A12:O12)=0,"",IF(NOT(AND(ISTEXT(A12),LEN(A12)=8,EXACT(LEFT(A12,4),"AST-"),ISNUMBER(FIND(MID(A12,5,1)&amp;"x","0x1x2x3x4x5x6x7x8x9x")),ISNUMBER(FIND(MID(A12,6,1)&amp;"x","0x1x2x3x4x5x6x7x8x9x")),ISNUMBER(FIND(MID(A12,7,1)&amp;"x","0x1x2x3x4x5x6x7x8x9x")),ISNUMBER(FIND(MID(A12,8,1)&amp;"x","0x1x2x3x4x5x6x7x8x9x")))),"備品IDはAST-と半角数字4桁",IF(COUNTIFS($A$8:$A$57,A12)&gt;1,"備品IDが重複",IF(NOT(OR(B12="PC",B12="周辺機器",B12="工具",B12="その他",B12="未確認")),"種類を確認",IF(NOT(AND(ISTEXT(C12),LEN(C12)=8,EXACT(LEFT(C12,4),"LOC-"),ISNUMBER(FIND(MID(C12,5,1)&amp;"x","0x1x2x3x4x5x6x7x8x9x")),ISNUMBER(FIND(MID(C12,6,1)&amp;"x","0x1x2x3x4x5x6x7x8x9x")),ISNUMBER(FIND(MID(C12,7,1)&amp;"x","0x1x2x3x4x5x6x7x8x9x")),ISNUMBER(FIND(MID(C12,8,1)&amp;"x","0x1x2x3x4x5x6x7x8x9x")))),"登録保管先IDはLOC-と半角数字4桁",IF(NOT(OR(D12="確認済",D12="未確認")),"所在区分を確認",IF(AND(D12="確認済",NOT(AND(ISTEXT(E12),LEN(E12)=8,EXACT(LEFT(E12,4),"LOC-"),ISNUMBER(FIND(MID(E12,5,1)&amp;"x","0x1x2x3x4x5x6x7x8x9x")),ISNUMBER(FIND(MID(E12,6,1)&amp;"x","0x1x2x3x4x5x6x7x8x9x")),ISNUMBER(FIND(MID(E12,7,1)&amp;"x","0x1x2x3x4x5x6x7x8x9x")),ISNUMBER(FIND(MID(E12,8,1)&amp;"x","0x1x2x3x4x5x6x7x8x9x"))))),"確認済所在IDが必須",IF(AND(D12="未確認",COUNTA(E12)&gt;0),"所在未確認は所在ID空欄",IF(NOT(OR(F12="保管中",F12="貸出中",F12="返却済",F12="未確認")),"利用区分を確認",IF(AND(F12="保管中",NOT(AND(G12="対象外",COUNTA(H12:K12)=0))),"保管中の借用者は対象外/貸出欄は空欄",IF(AND(F12&lt;&gt;"保管中",NOT(OR(G12="確認済",G12="未確認"))),"借用者を確認/未確認で記録",IF(AND(G12="確認済",NOT(AND(ISTEXT(H12),LEN(H12)=8,EXACT(LEFT(H12,4),"PER-"),ISNUMBER(FIND(MID(H12,5,1)&amp;"x","0x1x2x3x4x5x6x7x8x9x")),ISNUMBER(FIND(MID(H12,6,1)&amp;"x","0x1x2x3x4x5x6x7x8x9x")),ISNUMBER(FIND(MID(H12,7,1)&amp;"x","0x1x2x3x4x5x6x7x8x9x")),ISNUMBER(FIND(MID(H12,8,1)&amp;"x","0x1x2x3x4x5x6x7x8x9x"))))),"確認済借用者IDが必須",IF(AND(G12&lt;&gt;"確認済",COUNTA(H12)&gt;0),"未確認/対象外の借用者IDは空欄",IF(AND(OR(F12="貸出中",F12="返却済"),NOT(IF(ISNUMBER(I12),AND(I12&gt;=43831,I12&lt;=73050,I12=INT(I12)),FALSE()))),"貸出日が必須",IF(AND(COUNTA(I12)&gt;0,NOT(IF(ISNUMBER(I12),AND(I12&gt;=43831,I12&lt;=73050,I12=INT(I12)),FALSE()))),"貸出日は2020〜2099年/時刻なし",IF(AND(COUNTA(J12)&gt;0,NOT(IF(ISNUMBER(J12),AND(J12&gt;=43831,J12&lt;=73050,J12=INT(J12)),FALSE()))),"返却期日は2020〜2099年/時刻なし",IF(AND(COUNTA(J12)&gt;0,OR(COUNTA(I12)=0,J12&lt;I12)),"期日は貸出日以上/貸出日必須",IF(AND(F12="返却済",NOT(IF(ISNUMBER(K12),AND(K12&gt;=43831,K12&lt;=73050,K12=INT(K12)),FALSE()))),"返却済の返却日が必須",IF(AND(F12&lt;&gt;"返却済",COUNTA(K12)&gt;0),"返却済以外の返却日は空欄",IF(AND(F12="返却済",K12&lt;I12),"返却日は貸出日以上",IF(NOT(OR(L12="確認済",L12="要対応",L12="未確認")),"状態確認を記録",IF(NOT(OR(M12="確認済",M12="未確認")),"現物区分を確認",IF(AND(M12="確認済",NOT(IF(ISNUMBER(N12),AND(N12&gt;=43831,N12&lt;=73050,N12=INT(N12)),FALSE()))),"現物確認日が必須",IF(AND(M12="未確認",COUNTA(N12)&gt;0),"現物未確認の日付は空欄",IF(NOT(IF(ISNUMBER(O12),AND(O12&gt;=43831,O12&lt;=73050,O12=INT(O12)),FALSE())),"記録確認日が必須",IF(OR(O12&gt;備品の確認!$B$3,AND(COUNTA(I12)&gt;0,I12&gt;O12),AND(F12="返却済",K12&gt;O12),AND(M12="確認済",N12&gt;O12)),"貸出/返却/現物日≦記録確認日≦基準日","確認済み"))))))))))))))))))))))))))</f>
        <v>確認済み</v>
      </c>
      <c r="W12" s="6" t="n">
        <f aca="false">IF(V12="","",IF(V12="確認済み",0,1))</f>
        <v>0</v>
      </c>
      <c r="X12" s="6" t="n">
        <f aca="false">IF(COUNTA(A12:O12)=0,IF(AND(V12="",W12="",P12="",Q12="",R12="",S12="",T12="",U12=""),0,1),IF(NOT(AND(ISTEXT(V12),V12=IF(COUNTA(A12:O12)=0,"",IF(NOT(AND(ISTEXT(A12),LEN(A12)=8,EXACT(LEFT(A12,4),"AST-"),ISNUMBER(FIND(MID(A12,5,1)&amp;"x","0x1x2x3x4x5x6x7x8x9x")),ISNUMBER(FIND(MID(A12,6,1)&amp;"x","0x1x2x3x4x5x6x7x8x9x")),ISNUMBER(FIND(MID(A12,7,1)&amp;"x","0x1x2x3x4x5x6x7x8x9x")),ISNUMBER(FIND(MID(A12,8,1)&amp;"x","0x1x2x3x4x5x6x7x8x9x")))),"備品IDはAST-と半角数字4桁",IF(COUNTIFS($A$8:$A$57,A12)&gt;1,"備品IDが重複",IF(NOT(OR(B12="PC",B12="周辺機器",B12="工具",B12="その他",B12="未確認")),"種類を確認",IF(NOT(AND(ISTEXT(C12),LEN(C12)=8,EXACT(LEFT(C12,4),"LOC-"),ISNUMBER(FIND(MID(C12,5,1)&amp;"x","0x1x2x3x4x5x6x7x8x9x")),ISNUMBER(FIND(MID(C12,6,1)&amp;"x","0x1x2x3x4x5x6x7x8x9x")),ISNUMBER(FIND(MID(C12,7,1)&amp;"x","0x1x2x3x4x5x6x7x8x9x")),ISNUMBER(FIND(MID(C12,8,1)&amp;"x","0x1x2x3x4x5x6x7x8x9x")))),"登録保管先IDはLOC-と半角数字4桁",IF(NOT(OR(D12="確認済",D12="未確認")),"所在区分を確認",IF(AND(D12="確認済",NOT(AND(ISTEXT(E12),LEN(E12)=8,EXACT(LEFT(E12,4),"LOC-"),ISNUMBER(FIND(MID(E12,5,1)&amp;"x","0x1x2x3x4x5x6x7x8x9x")),ISNUMBER(FIND(MID(E12,6,1)&amp;"x","0x1x2x3x4x5x6x7x8x9x")),ISNUMBER(FIND(MID(E12,7,1)&amp;"x","0x1x2x3x4x5x6x7x8x9x")),ISNUMBER(FIND(MID(E12,8,1)&amp;"x","0x1x2x3x4x5x6x7x8x9x"))))),"確認済所在IDが必須",IF(AND(D12="未確認",COUNTA(E12)&gt;0),"所在未確認は所在ID空欄",IF(NOT(OR(F12="保管中",F12="貸出中",F12="返却済",F12="未確認")),"利用区分を確認",IF(AND(F12="保管中",NOT(AND(G12="対象外",COUNTA(H12:K12)=0))),"保管中の借用者は対象外/貸出欄は空欄",IF(AND(F12&lt;&gt;"保管中",NOT(OR(G12="確認済",G12="未確認"))),"借用者を確認/未確認で記録",IF(AND(G12="確認済",NOT(AND(ISTEXT(H12),LEN(H12)=8,EXACT(LEFT(H12,4),"PER-"),ISNUMBER(FIND(MID(H12,5,1)&amp;"x","0x1x2x3x4x5x6x7x8x9x")),ISNUMBER(FIND(MID(H12,6,1)&amp;"x","0x1x2x3x4x5x6x7x8x9x")),ISNUMBER(FIND(MID(H12,7,1)&amp;"x","0x1x2x3x4x5x6x7x8x9x")),ISNUMBER(FIND(MID(H12,8,1)&amp;"x","0x1x2x3x4x5x6x7x8x9x"))))),"確認済借用者IDが必須",IF(AND(G12&lt;&gt;"確認済",COUNTA(H12)&gt;0),"未確認/対象外の借用者IDは空欄",IF(AND(OR(F12="貸出中",F12="返却済"),NOT(IF(ISNUMBER(I12),AND(I12&gt;=43831,I12&lt;=73050,I12=INT(I12)),FALSE()))),"貸出日が必須",IF(AND(COUNTA(I12)&gt;0,NOT(IF(ISNUMBER(I12),AND(I12&gt;=43831,I12&lt;=73050,I12=INT(I12)),FALSE()))),"貸出日は2020〜2099年/時刻なし",IF(AND(COUNTA(J12)&gt;0,NOT(IF(ISNUMBER(J12),AND(J12&gt;=43831,J12&lt;=73050,J12=INT(J12)),FALSE()))),"返却期日は2020〜2099年/時刻なし",IF(AND(COUNTA(J12)&gt;0,OR(COUNTA(I12)=0,J12&lt;I12)),"期日は貸出日以上/貸出日必須",IF(AND(F12="返却済",NOT(IF(ISNUMBER(K12),AND(K12&gt;=43831,K12&lt;=73050,K12=INT(K12)),FALSE()))),"返却済の返却日が必須",IF(AND(F12&lt;&gt;"返却済",COUNTA(K12)&gt;0),"返却済以外の返却日は空欄",IF(AND(F12="返却済",K12&lt;I12),"返却日は貸出日以上",IF(NOT(OR(L12="確認済",L12="要対応",L12="未確認")),"状態確認を記録",IF(NOT(OR(M12="確認済",M12="未確認")),"現物区分を確認",IF(AND(M12="確認済",NOT(IF(ISNUMBER(N12),AND(N12&gt;=43831,N12&lt;=73050,N12=INT(N12)),FALSE()))),"現物確認日が必須",IF(AND(M12="未確認",COUNTA(N12)&gt;0),"現物未確認の日付は空欄",IF(NOT(IF(ISNUMBER(O12),AND(O12&gt;=43831,O12&lt;=73050,O12=INT(O12)),FALSE())),"記録確認日が必須",IF(OR(O12&gt;備品の確認!$B$3,AND(COUNTA(I12)&gt;0,I12&gt;O12),AND(F12="返却済",K12&gt;O12),AND(M12="確認済",N12&gt;O12)),"貸出/返却/現物日≦記録確認日≦基準日","確認済み")))))))))))))))))))))))))),ISNUMBER(W12),W12=IF(V12="確認済み",0,1))),1,IF(W12&lt;&gt;0,0,IF(AND(IF(AND(F12="貸出中",COUNTA(J12)&gt;0),ISNUMBER(P12),ISTEXT(P12)),P12=IF(AND(F12="貸出中",COUNTA(J12)&gt;0),J12-備品の確認!$B$3,""),IF(AND(F12="返却済",COUNTA(J12)&gt;0),ISNUMBER(Q12),ISTEXT(Q12)),Q12=IF(AND(F12="返却済",COUNTA(J12)&gt;0),K12-J12,""),IF(M12="確認済",ISNUMBER(R12),ISTEXT(R12)),R12=IF(M12="確認済",備品の確認!$B$3-N12,""),ISTEXT(S12),S12=IF(M12="未確認","現物未確認",IF(R12&gt;備品の確認!$E$3,"確認間隔超過","確認間隔内")),ISTEXT(T12),T12=IF(F12="保管中","保管記録",IF(F12="返却済","返却記録",IF(F12="未確認","利用未確認",IF(COUNTA(J12)=0,"期限未確認",IF(P12&lt;0,"返却期限超過",IF(P12=0,"返却期日","貸出中")))))),ISNUMBER(U12),U12=IF(OR(B12="未確認",D12="未確認",F12="未確認",G12="未確認",L12&lt;&gt;"確認済",M12="未確認",S12="確認間隔超過",AND(F12="貸出中",OR(COUNTA(J12)=0,P12&lt;=0))),1,0)),0,1))))</f>
        <v>0</v>
      </c>
    </row>
    <row r="13" customFormat="false" ht="32" hidden="false" customHeight="true" outlineLevel="0" collapsed="false">
      <c r="A13" s="11" t="s">
        <v>68</v>
      </c>
      <c r="B13" s="12" t="s">
        <v>46</v>
      </c>
      <c r="C13" s="11" t="s">
        <v>53</v>
      </c>
      <c r="D13" s="13" t="s">
        <v>48</v>
      </c>
      <c r="E13" s="11" t="s">
        <v>53</v>
      </c>
      <c r="F13" s="13" t="s">
        <v>69</v>
      </c>
      <c r="G13" s="13" t="s">
        <v>48</v>
      </c>
      <c r="H13" s="11" t="s">
        <v>70</v>
      </c>
      <c r="I13" s="4" t="n">
        <v>46296</v>
      </c>
      <c r="J13" s="4" t="n">
        <v>46315</v>
      </c>
      <c r="K13" s="4" t="n">
        <v>46320</v>
      </c>
      <c r="L13" s="13" t="s">
        <v>67</v>
      </c>
      <c r="M13" s="13" t="s">
        <v>62</v>
      </c>
      <c r="N13" s="4"/>
      <c r="O13" s="4" t="n">
        <v>46326</v>
      </c>
      <c r="P13" s="14" t="str">
        <f aca="false">IF(V13="","",IF(W13&lt;&gt;0,NA(),IF(AND(F13="貸出中",COUNTA(J13)&gt;0),J13-備品の確認!$B$3,"")))</f>
        <v/>
      </c>
      <c r="Q13" s="14" t="n">
        <f aca="false">IF(V13="","",IF(W13&lt;&gt;0,NA(),IF(AND(F13="返却済",COUNTA(J13)&gt;0),K13-J13,"")))</f>
        <v>5</v>
      </c>
      <c r="R13" s="14" t="str">
        <f aca="false">IF(V13="","",IF(W13&lt;&gt;0,NA(),IF(M13="確認済",備品の確認!$B$3-N13,"")))</f>
        <v/>
      </c>
      <c r="S13" s="8" t="str">
        <f aca="false">IF(V13="","",IF(W13&lt;&gt;0,NA(),IF(M13="未確認","現物未確認",IF(R13&gt;備品の確認!$E$3,"確認間隔超過","確認間隔内"))))</f>
        <v>現物未確認</v>
      </c>
      <c r="T13" s="8" t="str">
        <f aca="false">IF(V13="","",IF(W13&lt;&gt;0,NA(),IF(F13="保管中","保管記録",IF(F13="返却済","返却記録",IF(F13="未確認","利用未確認",IF(COUNTA(J13)=0,"期限未確認",IF(P13&lt;0,"返却期限超過",IF(P13=0,"返却期日","貸出中"))))))))</f>
        <v>返却記録</v>
      </c>
      <c r="U13" s="1" t="n">
        <f aca="false">IF(V13="","",IF(W13&lt;&gt;0,NA(),IF(OR(B13="未確認",D13="未確認",F13="未確認",G13="未確認",L13&lt;&gt;"確認済",M13="未確認",S13="確認間隔超過",AND(F13="貸出中",OR(COUNTA(J13)=0,P13&lt;=0))),1,0)))</f>
        <v>1</v>
      </c>
      <c r="V13" s="10" t="str">
        <f aca="false">IF(COUNTA(A13:O13)=0,"",IF(NOT(AND(ISTEXT(A13),LEN(A13)=8,EXACT(LEFT(A13,4),"AST-"),ISNUMBER(FIND(MID(A13,5,1)&amp;"x","0x1x2x3x4x5x6x7x8x9x")),ISNUMBER(FIND(MID(A13,6,1)&amp;"x","0x1x2x3x4x5x6x7x8x9x")),ISNUMBER(FIND(MID(A13,7,1)&amp;"x","0x1x2x3x4x5x6x7x8x9x")),ISNUMBER(FIND(MID(A13,8,1)&amp;"x","0x1x2x3x4x5x6x7x8x9x")))),"備品IDはAST-と半角数字4桁",IF(COUNTIFS($A$8:$A$57,A13)&gt;1,"備品IDが重複",IF(NOT(OR(B13="PC",B13="周辺機器",B13="工具",B13="その他",B13="未確認")),"種類を確認",IF(NOT(AND(ISTEXT(C13),LEN(C13)=8,EXACT(LEFT(C13,4),"LOC-"),ISNUMBER(FIND(MID(C13,5,1)&amp;"x","0x1x2x3x4x5x6x7x8x9x")),ISNUMBER(FIND(MID(C13,6,1)&amp;"x","0x1x2x3x4x5x6x7x8x9x")),ISNUMBER(FIND(MID(C13,7,1)&amp;"x","0x1x2x3x4x5x6x7x8x9x")),ISNUMBER(FIND(MID(C13,8,1)&amp;"x","0x1x2x3x4x5x6x7x8x9x")))),"登録保管先IDはLOC-と半角数字4桁",IF(NOT(OR(D13="確認済",D13="未確認")),"所在区分を確認",IF(AND(D13="確認済",NOT(AND(ISTEXT(E13),LEN(E13)=8,EXACT(LEFT(E13,4),"LOC-"),ISNUMBER(FIND(MID(E13,5,1)&amp;"x","0x1x2x3x4x5x6x7x8x9x")),ISNUMBER(FIND(MID(E13,6,1)&amp;"x","0x1x2x3x4x5x6x7x8x9x")),ISNUMBER(FIND(MID(E13,7,1)&amp;"x","0x1x2x3x4x5x6x7x8x9x")),ISNUMBER(FIND(MID(E13,8,1)&amp;"x","0x1x2x3x4x5x6x7x8x9x"))))),"確認済所在IDが必須",IF(AND(D13="未確認",COUNTA(E13)&gt;0),"所在未確認は所在ID空欄",IF(NOT(OR(F13="保管中",F13="貸出中",F13="返却済",F13="未確認")),"利用区分を確認",IF(AND(F13="保管中",NOT(AND(G13="対象外",COUNTA(H13:K13)=0))),"保管中の借用者は対象外/貸出欄は空欄",IF(AND(F13&lt;&gt;"保管中",NOT(OR(G13="確認済",G13="未確認"))),"借用者を確認/未確認で記録",IF(AND(G13="確認済",NOT(AND(ISTEXT(H13),LEN(H13)=8,EXACT(LEFT(H13,4),"PER-"),ISNUMBER(FIND(MID(H13,5,1)&amp;"x","0x1x2x3x4x5x6x7x8x9x")),ISNUMBER(FIND(MID(H13,6,1)&amp;"x","0x1x2x3x4x5x6x7x8x9x")),ISNUMBER(FIND(MID(H13,7,1)&amp;"x","0x1x2x3x4x5x6x7x8x9x")),ISNUMBER(FIND(MID(H13,8,1)&amp;"x","0x1x2x3x4x5x6x7x8x9x"))))),"確認済借用者IDが必須",IF(AND(G13&lt;&gt;"確認済",COUNTA(H13)&gt;0),"未確認/対象外の借用者IDは空欄",IF(AND(OR(F13="貸出中",F13="返却済"),NOT(IF(ISNUMBER(I13),AND(I13&gt;=43831,I13&lt;=73050,I13=INT(I13)),FALSE()))),"貸出日が必須",IF(AND(COUNTA(I13)&gt;0,NOT(IF(ISNUMBER(I13),AND(I13&gt;=43831,I13&lt;=73050,I13=INT(I13)),FALSE()))),"貸出日は2020〜2099年/時刻なし",IF(AND(COUNTA(J13)&gt;0,NOT(IF(ISNUMBER(J13),AND(J13&gt;=43831,J13&lt;=73050,J13=INT(J13)),FALSE()))),"返却期日は2020〜2099年/時刻なし",IF(AND(COUNTA(J13)&gt;0,OR(COUNTA(I13)=0,J13&lt;I13)),"期日は貸出日以上/貸出日必須",IF(AND(F13="返却済",NOT(IF(ISNUMBER(K13),AND(K13&gt;=43831,K13&lt;=73050,K13=INT(K13)),FALSE()))),"返却済の返却日が必須",IF(AND(F13&lt;&gt;"返却済",COUNTA(K13)&gt;0),"返却済以外の返却日は空欄",IF(AND(F13="返却済",K13&lt;I13),"返却日は貸出日以上",IF(NOT(OR(L13="確認済",L13="要対応",L13="未確認")),"状態確認を記録",IF(NOT(OR(M13="確認済",M13="未確認")),"現物区分を確認",IF(AND(M13="確認済",NOT(IF(ISNUMBER(N13),AND(N13&gt;=43831,N13&lt;=73050,N13=INT(N13)),FALSE()))),"現物確認日が必須",IF(AND(M13="未確認",COUNTA(N13)&gt;0),"現物未確認の日付は空欄",IF(NOT(IF(ISNUMBER(O13),AND(O13&gt;=43831,O13&lt;=73050,O13=INT(O13)),FALSE())),"記録確認日が必須",IF(OR(O13&gt;備品の確認!$B$3,AND(COUNTA(I13)&gt;0,I13&gt;O13),AND(F13="返却済",K13&gt;O13),AND(M13="確認済",N13&gt;O13)),"貸出/返却/現物日≦記録確認日≦基準日","確認済み"))))))))))))))))))))))))))</f>
        <v>確認済み</v>
      </c>
      <c r="W13" s="6" t="n">
        <f aca="false">IF(V13="","",IF(V13="確認済み",0,1))</f>
        <v>0</v>
      </c>
      <c r="X13" s="6" t="n">
        <f aca="false">IF(COUNTA(A13:O13)=0,IF(AND(V13="",W13="",P13="",Q13="",R13="",S13="",T13="",U13=""),0,1),IF(NOT(AND(ISTEXT(V13),V13=IF(COUNTA(A13:O13)=0,"",IF(NOT(AND(ISTEXT(A13),LEN(A13)=8,EXACT(LEFT(A13,4),"AST-"),ISNUMBER(FIND(MID(A13,5,1)&amp;"x","0x1x2x3x4x5x6x7x8x9x")),ISNUMBER(FIND(MID(A13,6,1)&amp;"x","0x1x2x3x4x5x6x7x8x9x")),ISNUMBER(FIND(MID(A13,7,1)&amp;"x","0x1x2x3x4x5x6x7x8x9x")),ISNUMBER(FIND(MID(A13,8,1)&amp;"x","0x1x2x3x4x5x6x7x8x9x")))),"備品IDはAST-と半角数字4桁",IF(COUNTIFS($A$8:$A$57,A13)&gt;1,"備品IDが重複",IF(NOT(OR(B13="PC",B13="周辺機器",B13="工具",B13="その他",B13="未確認")),"種類を確認",IF(NOT(AND(ISTEXT(C13),LEN(C13)=8,EXACT(LEFT(C13,4),"LOC-"),ISNUMBER(FIND(MID(C13,5,1)&amp;"x","0x1x2x3x4x5x6x7x8x9x")),ISNUMBER(FIND(MID(C13,6,1)&amp;"x","0x1x2x3x4x5x6x7x8x9x")),ISNUMBER(FIND(MID(C13,7,1)&amp;"x","0x1x2x3x4x5x6x7x8x9x")),ISNUMBER(FIND(MID(C13,8,1)&amp;"x","0x1x2x3x4x5x6x7x8x9x")))),"登録保管先IDはLOC-と半角数字4桁",IF(NOT(OR(D13="確認済",D13="未確認")),"所在区分を確認",IF(AND(D13="確認済",NOT(AND(ISTEXT(E13),LEN(E13)=8,EXACT(LEFT(E13,4),"LOC-"),ISNUMBER(FIND(MID(E13,5,1)&amp;"x","0x1x2x3x4x5x6x7x8x9x")),ISNUMBER(FIND(MID(E13,6,1)&amp;"x","0x1x2x3x4x5x6x7x8x9x")),ISNUMBER(FIND(MID(E13,7,1)&amp;"x","0x1x2x3x4x5x6x7x8x9x")),ISNUMBER(FIND(MID(E13,8,1)&amp;"x","0x1x2x3x4x5x6x7x8x9x"))))),"確認済所在IDが必須",IF(AND(D13="未確認",COUNTA(E13)&gt;0),"所在未確認は所在ID空欄",IF(NOT(OR(F13="保管中",F13="貸出中",F13="返却済",F13="未確認")),"利用区分を確認",IF(AND(F13="保管中",NOT(AND(G13="対象外",COUNTA(H13:K13)=0))),"保管中の借用者は対象外/貸出欄は空欄",IF(AND(F13&lt;&gt;"保管中",NOT(OR(G13="確認済",G13="未確認"))),"借用者を確認/未確認で記録",IF(AND(G13="確認済",NOT(AND(ISTEXT(H13),LEN(H13)=8,EXACT(LEFT(H13,4),"PER-"),ISNUMBER(FIND(MID(H13,5,1)&amp;"x","0x1x2x3x4x5x6x7x8x9x")),ISNUMBER(FIND(MID(H13,6,1)&amp;"x","0x1x2x3x4x5x6x7x8x9x")),ISNUMBER(FIND(MID(H13,7,1)&amp;"x","0x1x2x3x4x5x6x7x8x9x")),ISNUMBER(FIND(MID(H13,8,1)&amp;"x","0x1x2x3x4x5x6x7x8x9x"))))),"確認済借用者IDが必須",IF(AND(G13&lt;&gt;"確認済",COUNTA(H13)&gt;0),"未確認/対象外の借用者IDは空欄",IF(AND(OR(F13="貸出中",F13="返却済"),NOT(IF(ISNUMBER(I13),AND(I13&gt;=43831,I13&lt;=73050,I13=INT(I13)),FALSE()))),"貸出日が必須",IF(AND(COUNTA(I13)&gt;0,NOT(IF(ISNUMBER(I13),AND(I13&gt;=43831,I13&lt;=73050,I13=INT(I13)),FALSE()))),"貸出日は2020〜2099年/時刻なし",IF(AND(COUNTA(J13)&gt;0,NOT(IF(ISNUMBER(J13),AND(J13&gt;=43831,J13&lt;=73050,J13=INT(J13)),FALSE()))),"返却期日は2020〜2099年/時刻なし",IF(AND(COUNTA(J13)&gt;0,OR(COUNTA(I13)=0,J13&lt;I13)),"期日は貸出日以上/貸出日必須",IF(AND(F13="返却済",NOT(IF(ISNUMBER(K13),AND(K13&gt;=43831,K13&lt;=73050,K13=INT(K13)),FALSE()))),"返却済の返却日が必須",IF(AND(F13&lt;&gt;"返却済",COUNTA(K13)&gt;0),"返却済以外の返却日は空欄",IF(AND(F13="返却済",K13&lt;I13),"返却日は貸出日以上",IF(NOT(OR(L13="確認済",L13="要対応",L13="未確認")),"状態確認を記録",IF(NOT(OR(M13="確認済",M13="未確認")),"現物区分を確認",IF(AND(M13="確認済",NOT(IF(ISNUMBER(N13),AND(N13&gt;=43831,N13&lt;=73050,N13=INT(N13)),FALSE()))),"現物確認日が必須",IF(AND(M13="未確認",COUNTA(N13)&gt;0),"現物未確認の日付は空欄",IF(NOT(IF(ISNUMBER(O13),AND(O13&gt;=43831,O13&lt;=73050,O13=INT(O13)),FALSE())),"記録確認日が必須",IF(OR(O13&gt;備品の確認!$B$3,AND(COUNTA(I13)&gt;0,I13&gt;O13),AND(F13="返却済",K13&gt;O13),AND(M13="確認済",N13&gt;O13)),"貸出/返却/現物日≦記録確認日≦基準日","確認済み")))))))))))))))))))))))))),ISNUMBER(W13),W13=IF(V13="確認済み",0,1))),1,IF(W13&lt;&gt;0,0,IF(AND(IF(AND(F13="貸出中",COUNTA(J13)&gt;0),ISNUMBER(P13),ISTEXT(P13)),P13=IF(AND(F13="貸出中",COUNTA(J13)&gt;0),J13-備品の確認!$B$3,""),IF(AND(F13="返却済",COUNTA(J13)&gt;0),ISNUMBER(Q13),ISTEXT(Q13)),Q13=IF(AND(F13="返却済",COUNTA(J13)&gt;0),K13-J13,""),IF(M13="確認済",ISNUMBER(R13),ISTEXT(R13)),R13=IF(M13="確認済",備品の確認!$B$3-N13,""),ISTEXT(S13),S13=IF(M13="未確認","現物未確認",IF(R13&gt;備品の確認!$E$3,"確認間隔超過","確認間隔内")),ISTEXT(T13),T13=IF(F13="保管中","保管記録",IF(F13="返却済","返却記録",IF(F13="未確認","利用未確認",IF(COUNTA(J13)=0,"期限未確認",IF(P13&lt;0,"返却期限超過",IF(P13=0,"返却期日","貸出中")))))),ISNUMBER(U13),U13=IF(OR(B13="未確認",D13="未確認",F13="未確認",G13="未確認",L13&lt;&gt;"確認済",M13="未確認",S13="確認間隔超過",AND(F13="貸出中",OR(COUNTA(J13)=0,P13&lt;=0))),1,0)),0,1))))</f>
        <v>0</v>
      </c>
    </row>
    <row r="14" customFormat="false" ht="32" hidden="false" customHeight="true" outlineLevel="0" collapsed="false">
      <c r="A14" s="11" t="s">
        <v>71</v>
      </c>
      <c r="B14" s="13" t="s">
        <v>52</v>
      </c>
      <c r="C14" s="11" t="s">
        <v>47</v>
      </c>
      <c r="D14" s="13" t="s">
        <v>48</v>
      </c>
      <c r="E14" s="11" t="s">
        <v>47</v>
      </c>
      <c r="F14" s="13" t="s">
        <v>49</v>
      </c>
      <c r="G14" s="13" t="s">
        <v>50</v>
      </c>
      <c r="H14" s="11"/>
      <c r="I14" s="4"/>
      <c r="J14" s="4"/>
      <c r="K14" s="4"/>
      <c r="L14" s="13" t="s">
        <v>62</v>
      </c>
      <c r="M14" s="13" t="s">
        <v>62</v>
      </c>
      <c r="N14" s="4"/>
      <c r="O14" s="4" t="n">
        <v>46326</v>
      </c>
      <c r="P14" s="14" t="str">
        <f aca="false">IF(V14="","",IF(W14&lt;&gt;0,NA(),IF(AND(F14="貸出中",COUNTA(J14)&gt;0),J14-備品の確認!$B$3,"")))</f>
        <v/>
      </c>
      <c r="Q14" s="14" t="str">
        <f aca="false">IF(V14="","",IF(W14&lt;&gt;0,NA(),IF(AND(F14="返却済",COUNTA(J14)&gt;0),K14-J14,"")))</f>
        <v/>
      </c>
      <c r="R14" s="14" t="str">
        <f aca="false">IF(V14="","",IF(W14&lt;&gt;0,NA(),IF(M14="確認済",備品の確認!$B$3-N14,"")))</f>
        <v/>
      </c>
      <c r="S14" s="8" t="str">
        <f aca="false">IF(V14="","",IF(W14&lt;&gt;0,NA(),IF(M14="未確認","現物未確認",IF(R14&gt;備品の確認!$E$3,"確認間隔超過","確認間隔内"))))</f>
        <v>現物未確認</v>
      </c>
      <c r="T14" s="8" t="str">
        <f aca="false">IF(V14="","",IF(W14&lt;&gt;0,NA(),IF(F14="保管中","保管記録",IF(F14="返却済","返却記録",IF(F14="未確認","利用未確認",IF(COUNTA(J14)=0,"期限未確認",IF(P14&lt;0,"返却期限超過",IF(P14=0,"返却期日","貸出中"))))))))</f>
        <v>保管記録</v>
      </c>
      <c r="U14" s="1" t="n">
        <f aca="false">IF(V14="","",IF(W14&lt;&gt;0,NA(),IF(OR(B14="未確認",D14="未確認",F14="未確認",G14="未確認",L14&lt;&gt;"確認済",M14="未確認",S14="確認間隔超過",AND(F14="貸出中",OR(COUNTA(J14)=0,P14&lt;=0))),1,0)))</f>
        <v>1</v>
      </c>
      <c r="V14" s="10" t="str">
        <f aca="false">IF(COUNTA(A14:O14)=0,"",IF(NOT(AND(ISTEXT(A14),LEN(A14)=8,EXACT(LEFT(A14,4),"AST-"),ISNUMBER(FIND(MID(A14,5,1)&amp;"x","0x1x2x3x4x5x6x7x8x9x")),ISNUMBER(FIND(MID(A14,6,1)&amp;"x","0x1x2x3x4x5x6x7x8x9x")),ISNUMBER(FIND(MID(A14,7,1)&amp;"x","0x1x2x3x4x5x6x7x8x9x")),ISNUMBER(FIND(MID(A14,8,1)&amp;"x","0x1x2x3x4x5x6x7x8x9x")))),"備品IDはAST-と半角数字4桁",IF(COUNTIFS($A$8:$A$57,A14)&gt;1,"備品IDが重複",IF(NOT(OR(B14="PC",B14="周辺機器",B14="工具",B14="その他",B14="未確認")),"種類を確認",IF(NOT(AND(ISTEXT(C14),LEN(C14)=8,EXACT(LEFT(C14,4),"LOC-"),ISNUMBER(FIND(MID(C14,5,1)&amp;"x","0x1x2x3x4x5x6x7x8x9x")),ISNUMBER(FIND(MID(C14,6,1)&amp;"x","0x1x2x3x4x5x6x7x8x9x")),ISNUMBER(FIND(MID(C14,7,1)&amp;"x","0x1x2x3x4x5x6x7x8x9x")),ISNUMBER(FIND(MID(C14,8,1)&amp;"x","0x1x2x3x4x5x6x7x8x9x")))),"登録保管先IDはLOC-と半角数字4桁",IF(NOT(OR(D14="確認済",D14="未確認")),"所在区分を確認",IF(AND(D14="確認済",NOT(AND(ISTEXT(E14),LEN(E14)=8,EXACT(LEFT(E14,4),"LOC-"),ISNUMBER(FIND(MID(E14,5,1)&amp;"x","0x1x2x3x4x5x6x7x8x9x")),ISNUMBER(FIND(MID(E14,6,1)&amp;"x","0x1x2x3x4x5x6x7x8x9x")),ISNUMBER(FIND(MID(E14,7,1)&amp;"x","0x1x2x3x4x5x6x7x8x9x")),ISNUMBER(FIND(MID(E14,8,1)&amp;"x","0x1x2x3x4x5x6x7x8x9x"))))),"確認済所在IDが必須",IF(AND(D14="未確認",COUNTA(E14)&gt;0),"所在未確認は所在ID空欄",IF(NOT(OR(F14="保管中",F14="貸出中",F14="返却済",F14="未確認")),"利用区分を確認",IF(AND(F14="保管中",NOT(AND(G14="対象外",COUNTA(H14:K14)=0))),"保管中の借用者は対象外/貸出欄は空欄",IF(AND(F14&lt;&gt;"保管中",NOT(OR(G14="確認済",G14="未確認"))),"借用者を確認/未確認で記録",IF(AND(G14="確認済",NOT(AND(ISTEXT(H14),LEN(H14)=8,EXACT(LEFT(H14,4),"PER-"),ISNUMBER(FIND(MID(H14,5,1)&amp;"x","0x1x2x3x4x5x6x7x8x9x")),ISNUMBER(FIND(MID(H14,6,1)&amp;"x","0x1x2x3x4x5x6x7x8x9x")),ISNUMBER(FIND(MID(H14,7,1)&amp;"x","0x1x2x3x4x5x6x7x8x9x")),ISNUMBER(FIND(MID(H14,8,1)&amp;"x","0x1x2x3x4x5x6x7x8x9x"))))),"確認済借用者IDが必須",IF(AND(G14&lt;&gt;"確認済",COUNTA(H14)&gt;0),"未確認/対象外の借用者IDは空欄",IF(AND(OR(F14="貸出中",F14="返却済"),NOT(IF(ISNUMBER(I14),AND(I14&gt;=43831,I14&lt;=73050,I14=INT(I14)),FALSE()))),"貸出日が必須",IF(AND(COUNTA(I14)&gt;0,NOT(IF(ISNUMBER(I14),AND(I14&gt;=43831,I14&lt;=73050,I14=INT(I14)),FALSE()))),"貸出日は2020〜2099年/時刻なし",IF(AND(COUNTA(J14)&gt;0,NOT(IF(ISNUMBER(J14),AND(J14&gt;=43831,J14&lt;=73050,J14=INT(J14)),FALSE()))),"返却期日は2020〜2099年/時刻なし",IF(AND(COUNTA(J14)&gt;0,OR(COUNTA(I14)=0,J14&lt;I14)),"期日は貸出日以上/貸出日必須",IF(AND(F14="返却済",NOT(IF(ISNUMBER(K14),AND(K14&gt;=43831,K14&lt;=73050,K14=INT(K14)),FALSE()))),"返却済の返却日が必須",IF(AND(F14&lt;&gt;"返却済",COUNTA(K14)&gt;0),"返却済以外の返却日は空欄",IF(AND(F14="返却済",K14&lt;I14),"返却日は貸出日以上",IF(NOT(OR(L14="確認済",L14="要対応",L14="未確認")),"状態確認を記録",IF(NOT(OR(M14="確認済",M14="未確認")),"現物区分を確認",IF(AND(M14="確認済",NOT(IF(ISNUMBER(N14),AND(N14&gt;=43831,N14&lt;=73050,N14=INT(N14)),FALSE()))),"現物確認日が必須",IF(AND(M14="未確認",COUNTA(N14)&gt;0),"現物未確認の日付は空欄",IF(NOT(IF(ISNUMBER(O14),AND(O14&gt;=43831,O14&lt;=73050,O14=INT(O14)),FALSE())),"記録確認日が必須",IF(OR(O14&gt;備品の確認!$B$3,AND(COUNTA(I14)&gt;0,I14&gt;O14),AND(F14="返却済",K14&gt;O14),AND(M14="確認済",N14&gt;O14)),"貸出/返却/現物日≦記録確認日≦基準日","確認済み"))))))))))))))))))))))))))</f>
        <v>確認済み</v>
      </c>
      <c r="W14" s="6" t="n">
        <f aca="false">IF(V14="","",IF(V14="確認済み",0,1))</f>
        <v>0</v>
      </c>
      <c r="X14" s="6" t="n">
        <f aca="false">IF(COUNTA(A14:O14)=0,IF(AND(V14="",W14="",P14="",Q14="",R14="",S14="",T14="",U14=""),0,1),IF(NOT(AND(ISTEXT(V14),V14=IF(COUNTA(A14:O14)=0,"",IF(NOT(AND(ISTEXT(A14),LEN(A14)=8,EXACT(LEFT(A14,4),"AST-"),ISNUMBER(FIND(MID(A14,5,1)&amp;"x","0x1x2x3x4x5x6x7x8x9x")),ISNUMBER(FIND(MID(A14,6,1)&amp;"x","0x1x2x3x4x5x6x7x8x9x")),ISNUMBER(FIND(MID(A14,7,1)&amp;"x","0x1x2x3x4x5x6x7x8x9x")),ISNUMBER(FIND(MID(A14,8,1)&amp;"x","0x1x2x3x4x5x6x7x8x9x")))),"備品IDはAST-と半角数字4桁",IF(COUNTIFS($A$8:$A$57,A14)&gt;1,"備品IDが重複",IF(NOT(OR(B14="PC",B14="周辺機器",B14="工具",B14="その他",B14="未確認")),"種類を確認",IF(NOT(AND(ISTEXT(C14),LEN(C14)=8,EXACT(LEFT(C14,4),"LOC-"),ISNUMBER(FIND(MID(C14,5,1)&amp;"x","0x1x2x3x4x5x6x7x8x9x")),ISNUMBER(FIND(MID(C14,6,1)&amp;"x","0x1x2x3x4x5x6x7x8x9x")),ISNUMBER(FIND(MID(C14,7,1)&amp;"x","0x1x2x3x4x5x6x7x8x9x")),ISNUMBER(FIND(MID(C14,8,1)&amp;"x","0x1x2x3x4x5x6x7x8x9x")))),"登録保管先IDはLOC-と半角数字4桁",IF(NOT(OR(D14="確認済",D14="未確認")),"所在区分を確認",IF(AND(D14="確認済",NOT(AND(ISTEXT(E14),LEN(E14)=8,EXACT(LEFT(E14,4),"LOC-"),ISNUMBER(FIND(MID(E14,5,1)&amp;"x","0x1x2x3x4x5x6x7x8x9x")),ISNUMBER(FIND(MID(E14,6,1)&amp;"x","0x1x2x3x4x5x6x7x8x9x")),ISNUMBER(FIND(MID(E14,7,1)&amp;"x","0x1x2x3x4x5x6x7x8x9x")),ISNUMBER(FIND(MID(E14,8,1)&amp;"x","0x1x2x3x4x5x6x7x8x9x"))))),"確認済所在IDが必須",IF(AND(D14="未確認",COUNTA(E14)&gt;0),"所在未確認は所在ID空欄",IF(NOT(OR(F14="保管中",F14="貸出中",F14="返却済",F14="未確認")),"利用区分を確認",IF(AND(F14="保管中",NOT(AND(G14="対象外",COUNTA(H14:K14)=0))),"保管中の借用者は対象外/貸出欄は空欄",IF(AND(F14&lt;&gt;"保管中",NOT(OR(G14="確認済",G14="未確認"))),"借用者を確認/未確認で記録",IF(AND(G14="確認済",NOT(AND(ISTEXT(H14),LEN(H14)=8,EXACT(LEFT(H14,4),"PER-"),ISNUMBER(FIND(MID(H14,5,1)&amp;"x","0x1x2x3x4x5x6x7x8x9x")),ISNUMBER(FIND(MID(H14,6,1)&amp;"x","0x1x2x3x4x5x6x7x8x9x")),ISNUMBER(FIND(MID(H14,7,1)&amp;"x","0x1x2x3x4x5x6x7x8x9x")),ISNUMBER(FIND(MID(H14,8,1)&amp;"x","0x1x2x3x4x5x6x7x8x9x"))))),"確認済借用者IDが必須",IF(AND(G14&lt;&gt;"確認済",COUNTA(H14)&gt;0),"未確認/対象外の借用者IDは空欄",IF(AND(OR(F14="貸出中",F14="返却済"),NOT(IF(ISNUMBER(I14),AND(I14&gt;=43831,I14&lt;=73050,I14=INT(I14)),FALSE()))),"貸出日が必須",IF(AND(COUNTA(I14)&gt;0,NOT(IF(ISNUMBER(I14),AND(I14&gt;=43831,I14&lt;=73050,I14=INT(I14)),FALSE()))),"貸出日は2020〜2099年/時刻なし",IF(AND(COUNTA(J14)&gt;0,NOT(IF(ISNUMBER(J14),AND(J14&gt;=43831,J14&lt;=73050,J14=INT(J14)),FALSE()))),"返却期日は2020〜2099年/時刻なし",IF(AND(COUNTA(J14)&gt;0,OR(COUNTA(I14)=0,J14&lt;I14)),"期日は貸出日以上/貸出日必須",IF(AND(F14="返却済",NOT(IF(ISNUMBER(K14),AND(K14&gt;=43831,K14&lt;=73050,K14=INT(K14)),FALSE()))),"返却済の返却日が必須",IF(AND(F14&lt;&gt;"返却済",COUNTA(K14)&gt;0),"返却済以外の返却日は空欄",IF(AND(F14="返却済",K14&lt;I14),"返却日は貸出日以上",IF(NOT(OR(L14="確認済",L14="要対応",L14="未確認")),"状態確認を記録",IF(NOT(OR(M14="確認済",M14="未確認")),"現物区分を確認",IF(AND(M14="確認済",NOT(IF(ISNUMBER(N14),AND(N14&gt;=43831,N14&lt;=73050,N14=INT(N14)),FALSE()))),"現物確認日が必須",IF(AND(M14="未確認",COUNTA(N14)&gt;0),"現物未確認の日付は空欄",IF(NOT(IF(ISNUMBER(O14),AND(O14&gt;=43831,O14&lt;=73050,O14=INT(O14)),FALSE())),"記録確認日が必須",IF(OR(O14&gt;備品の確認!$B$3,AND(COUNTA(I14)&gt;0,I14&gt;O14),AND(F14="返却済",K14&gt;O14),AND(M14="確認済",N14&gt;O14)),"貸出/返却/現物日≦記録確認日≦基準日","確認済み")))))))))))))))))))))))))),ISNUMBER(W14),W14=IF(V14="確認済み",0,1))),1,IF(W14&lt;&gt;0,0,IF(AND(IF(AND(F14="貸出中",COUNTA(J14)&gt;0),ISNUMBER(P14),ISTEXT(P14)),P14=IF(AND(F14="貸出中",COUNTA(J14)&gt;0),J14-備品の確認!$B$3,""),IF(AND(F14="返却済",COUNTA(J14)&gt;0),ISNUMBER(Q14),ISTEXT(Q14)),Q14=IF(AND(F14="返却済",COUNTA(J14)&gt;0),K14-J14,""),IF(M14="確認済",ISNUMBER(R14),ISTEXT(R14)),R14=IF(M14="確認済",備品の確認!$B$3-N14,""),ISTEXT(S14),S14=IF(M14="未確認","現物未確認",IF(R14&gt;備品の確認!$E$3,"確認間隔超過","確認間隔内")),ISTEXT(T14),T14=IF(F14="保管中","保管記録",IF(F14="返却済","返却記録",IF(F14="未確認","利用未確認",IF(COUNTA(J14)=0,"期限未確認",IF(P14&lt;0,"返却期限超過",IF(P14=0,"返却期日","貸出中")))))),ISNUMBER(U14),U14=IF(OR(B14="未確認",D14="未確認",F14="未確認",G14="未確認",L14&lt;&gt;"確認済",M14="未確認",S14="確認間隔超過",AND(F14="貸出中",OR(COUNTA(J14)=0,P14&lt;=0))),1,0)),0,1))))</f>
        <v>0</v>
      </c>
    </row>
    <row r="15" customFormat="false" ht="32" hidden="false" customHeight="true" outlineLevel="0" collapsed="false">
      <c r="A15" s="11" t="s">
        <v>72</v>
      </c>
      <c r="B15" s="13" t="s">
        <v>57</v>
      </c>
      <c r="C15" s="11" t="s">
        <v>47</v>
      </c>
      <c r="D15" s="13" t="s">
        <v>62</v>
      </c>
      <c r="E15" s="11"/>
      <c r="F15" s="13" t="s">
        <v>62</v>
      </c>
      <c r="G15" s="13" t="s">
        <v>62</v>
      </c>
      <c r="H15" s="11"/>
      <c r="I15" s="4" t="n">
        <v>46296</v>
      </c>
      <c r="J15" s="4" t="n">
        <v>46310</v>
      </c>
      <c r="K15" s="4"/>
      <c r="L15" s="13" t="s">
        <v>62</v>
      </c>
      <c r="M15" s="13" t="s">
        <v>62</v>
      </c>
      <c r="N15" s="4"/>
      <c r="O15" s="4" t="n">
        <v>46326</v>
      </c>
      <c r="P15" s="14" t="str">
        <f aca="false">IF(V15="","",IF(W15&lt;&gt;0,NA(),IF(AND(F15="貸出中",COUNTA(J15)&gt;0),J15-備品の確認!$B$3,"")))</f>
        <v/>
      </c>
      <c r="Q15" s="14" t="str">
        <f aca="false">IF(V15="","",IF(W15&lt;&gt;0,NA(),IF(AND(F15="返却済",COUNTA(J15)&gt;0),K15-J15,"")))</f>
        <v/>
      </c>
      <c r="R15" s="14" t="str">
        <f aca="false">IF(V15="","",IF(W15&lt;&gt;0,NA(),IF(M15="確認済",備品の確認!$B$3-N15,"")))</f>
        <v/>
      </c>
      <c r="S15" s="8" t="str">
        <f aca="false">IF(V15="","",IF(W15&lt;&gt;0,NA(),IF(M15="未確認","現物未確認",IF(R15&gt;備品の確認!$E$3,"確認間隔超過","確認間隔内"))))</f>
        <v>現物未確認</v>
      </c>
      <c r="T15" s="8" t="str">
        <f aca="false">IF(V15="","",IF(W15&lt;&gt;0,NA(),IF(F15="保管中","保管記録",IF(F15="返却済","返却記録",IF(F15="未確認","利用未確認",IF(COUNTA(J15)=0,"期限未確認",IF(P15&lt;0,"返却期限超過",IF(P15=0,"返却期日","貸出中"))))))))</f>
        <v>利用未確認</v>
      </c>
      <c r="U15" s="1" t="n">
        <f aca="false">IF(V15="","",IF(W15&lt;&gt;0,NA(),IF(OR(B15="未確認",D15="未確認",F15="未確認",G15="未確認",L15&lt;&gt;"確認済",M15="未確認",S15="確認間隔超過",AND(F15="貸出中",OR(COUNTA(J15)=0,P15&lt;=0))),1,0)))</f>
        <v>1</v>
      </c>
      <c r="V15" s="10" t="str">
        <f aca="false">IF(COUNTA(A15:O15)=0,"",IF(NOT(AND(ISTEXT(A15),LEN(A15)=8,EXACT(LEFT(A15,4),"AST-"),ISNUMBER(FIND(MID(A15,5,1)&amp;"x","0x1x2x3x4x5x6x7x8x9x")),ISNUMBER(FIND(MID(A15,6,1)&amp;"x","0x1x2x3x4x5x6x7x8x9x")),ISNUMBER(FIND(MID(A15,7,1)&amp;"x","0x1x2x3x4x5x6x7x8x9x")),ISNUMBER(FIND(MID(A15,8,1)&amp;"x","0x1x2x3x4x5x6x7x8x9x")))),"備品IDはAST-と半角数字4桁",IF(COUNTIFS($A$8:$A$57,A15)&gt;1,"備品IDが重複",IF(NOT(OR(B15="PC",B15="周辺機器",B15="工具",B15="その他",B15="未確認")),"種類を確認",IF(NOT(AND(ISTEXT(C15),LEN(C15)=8,EXACT(LEFT(C15,4),"LOC-"),ISNUMBER(FIND(MID(C15,5,1)&amp;"x","0x1x2x3x4x5x6x7x8x9x")),ISNUMBER(FIND(MID(C15,6,1)&amp;"x","0x1x2x3x4x5x6x7x8x9x")),ISNUMBER(FIND(MID(C15,7,1)&amp;"x","0x1x2x3x4x5x6x7x8x9x")),ISNUMBER(FIND(MID(C15,8,1)&amp;"x","0x1x2x3x4x5x6x7x8x9x")))),"登録保管先IDはLOC-と半角数字4桁",IF(NOT(OR(D15="確認済",D15="未確認")),"所在区分を確認",IF(AND(D15="確認済",NOT(AND(ISTEXT(E15),LEN(E15)=8,EXACT(LEFT(E15,4),"LOC-"),ISNUMBER(FIND(MID(E15,5,1)&amp;"x","0x1x2x3x4x5x6x7x8x9x")),ISNUMBER(FIND(MID(E15,6,1)&amp;"x","0x1x2x3x4x5x6x7x8x9x")),ISNUMBER(FIND(MID(E15,7,1)&amp;"x","0x1x2x3x4x5x6x7x8x9x")),ISNUMBER(FIND(MID(E15,8,1)&amp;"x","0x1x2x3x4x5x6x7x8x9x"))))),"確認済所在IDが必須",IF(AND(D15="未確認",COUNTA(E15)&gt;0),"所在未確認は所在ID空欄",IF(NOT(OR(F15="保管中",F15="貸出中",F15="返却済",F15="未確認")),"利用区分を確認",IF(AND(F15="保管中",NOT(AND(G15="対象外",COUNTA(H15:K15)=0))),"保管中の借用者は対象外/貸出欄は空欄",IF(AND(F15&lt;&gt;"保管中",NOT(OR(G15="確認済",G15="未確認"))),"借用者を確認/未確認で記録",IF(AND(G15="確認済",NOT(AND(ISTEXT(H15),LEN(H15)=8,EXACT(LEFT(H15,4),"PER-"),ISNUMBER(FIND(MID(H15,5,1)&amp;"x","0x1x2x3x4x5x6x7x8x9x")),ISNUMBER(FIND(MID(H15,6,1)&amp;"x","0x1x2x3x4x5x6x7x8x9x")),ISNUMBER(FIND(MID(H15,7,1)&amp;"x","0x1x2x3x4x5x6x7x8x9x")),ISNUMBER(FIND(MID(H15,8,1)&amp;"x","0x1x2x3x4x5x6x7x8x9x"))))),"確認済借用者IDが必須",IF(AND(G15&lt;&gt;"確認済",COUNTA(H15)&gt;0),"未確認/対象外の借用者IDは空欄",IF(AND(OR(F15="貸出中",F15="返却済"),NOT(IF(ISNUMBER(I15),AND(I15&gt;=43831,I15&lt;=73050,I15=INT(I15)),FALSE()))),"貸出日が必須",IF(AND(COUNTA(I15)&gt;0,NOT(IF(ISNUMBER(I15),AND(I15&gt;=43831,I15&lt;=73050,I15=INT(I15)),FALSE()))),"貸出日は2020〜2099年/時刻なし",IF(AND(COUNTA(J15)&gt;0,NOT(IF(ISNUMBER(J15),AND(J15&gt;=43831,J15&lt;=73050,J15=INT(J15)),FALSE()))),"返却期日は2020〜2099年/時刻なし",IF(AND(COUNTA(J15)&gt;0,OR(COUNTA(I15)=0,J15&lt;I15)),"期日は貸出日以上/貸出日必須",IF(AND(F15="返却済",NOT(IF(ISNUMBER(K15),AND(K15&gt;=43831,K15&lt;=73050,K15=INT(K15)),FALSE()))),"返却済の返却日が必須",IF(AND(F15&lt;&gt;"返却済",COUNTA(K15)&gt;0),"返却済以外の返却日は空欄",IF(AND(F15="返却済",K15&lt;I15),"返却日は貸出日以上",IF(NOT(OR(L15="確認済",L15="要対応",L15="未確認")),"状態確認を記録",IF(NOT(OR(M15="確認済",M15="未確認")),"現物区分を確認",IF(AND(M15="確認済",NOT(IF(ISNUMBER(N15),AND(N15&gt;=43831,N15&lt;=73050,N15=INT(N15)),FALSE()))),"現物確認日が必須",IF(AND(M15="未確認",COUNTA(N15)&gt;0),"現物未確認の日付は空欄",IF(NOT(IF(ISNUMBER(O15),AND(O15&gt;=43831,O15&lt;=73050,O15=INT(O15)),FALSE())),"記録確認日が必須",IF(OR(O15&gt;備品の確認!$B$3,AND(COUNTA(I15)&gt;0,I15&gt;O15),AND(F15="返却済",K15&gt;O15),AND(M15="確認済",N15&gt;O15)),"貸出/返却/現物日≦記録確認日≦基準日","確認済み"))))))))))))))))))))))))))</f>
        <v>確認済み</v>
      </c>
      <c r="W15" s="6" t="n">
        <f aca="false">IF(V15="","",IF(V15="確認済み",0,1))</f>
        <v>0</v>
      </c>
      <c r="X15" s="6" t="n">
        <f aca="false">IF(COUNTA(A15:O15)=0,IF(AND(V15="",W15="",P15="",Q15="",R15="",S15="",T15="",U15=""),0,1),IF(NOT(AND(ISTEXT(V15),V15=IF(COUNTA(A15:O15)=0,"",IF(NOT(AND(ISTEXT(A15),LEN(A15)=8,EXACT(LEFT(A15,4),"AST-"),ISNUMBER(FIND(MID(A15,5,1)&amp;"x","0x1x2x3x4x5x6x7x8x9x")),ISNUMBER(FIND(MID(A15,6,1)&amp;"x","0x1x2x3x4x5x6x7x8x9x")),ISNUMBER(FIND(MID(A15,7,1)&amp;"x","0x1x2x3x4x5x6x7x8x9x")),ISNUMBER(FIND(MID(A15,8,1)&amp;"x","0x1x2x3x4x5x6x7x8x9x")))),"備品IDはAST-と半角数字4桁",IF(COUNTIFS($A$8:$A$57,A15)&gt;1,"備品IDが重複",IF(NOT(OR(B15="PC",B15="周辺機器",B15="工具",B15="その他",B15="未確認")),"種類を確認",IF(NOT(AND(ISTEXT(C15),LEN(C15)=8,EXACT(LEFT(C15,4),"LOC-"),ISNUMBER(FIND(MID(C15,5,1)&amp;"x","0x1x2x3x4x5x6x7x8x9x")),ISNUMBER(FIND(MID(C15,6,1)&amp;"x","0x1x2x3x4x5x6x7x8x9x")),ISNUMBER(FIND(MID(C15,7,1)&amp;"x","0x1x2x3x4x5x6x7x8x9x")),ISNUMBER(FIND(MID(C15,8,1)&amp;"x","0x1x2x3x4x5x6x7x8x9x")))),"登録保管先IDはLOC-と半角数字4桁",IF(NOT(OR(D15="確認済",D15="未確認")),"所在区分を確認",IF(AND(D15="確認済",NOT(AND(ISTEXT(E15),LEN(E15)=8,EXACT(LEFT(E15,4),"LOC-"),ISNUMBER(FIND(MID(E15,5,1)&amp;"x","0x1x2x3x4x5x6x7x8x9x")),ISNUMBER(FIND(MID(E15,6,1)&amp;"x","0x1x2x3x4x5x6x7x8x9x")),ISNUMBER(FIND(MID(E15,7,1)&amp;"x","0x1x2x3x4x5x6x7x8x9x")),ISNUMBER(FIND(MID(E15,8,1)&amp;"x","0x1x2x3x4x5x6x7x8x9x"))))),"確認済所在IDが必須",IF(AND(D15="未確認",COUNTA(E15)&gt;0),"所在未確認は所在ID空欄",IF(NOT(OR(F15="保管中",F15="貸出中",F15="返却済",F15="未確認")),"利用区分を確認",IF(AND(F15="保管中",NOT(AND(G15="対象外",COUNTA(H15:K15)=0))),"保管中の借用者は対象外/貸出欄は空欄",IF(AND(F15&lt;&gt;"保管中",NOT(OR(G15="確認済",G15="未確認"))),"借用者を確認/未確認で記録",IF(AND(G15="確認済",NOT(AND(ISTEXT(H15),LEN(H15)=8,EXACT(LEFT(H15,4),"PER-"),ISNUMBER(FIND(MID(H15,5,1)&amp;"x","0x1x2x3x4x5x6x7x8x9x")),ISNUMBER(FIND(MID(H15,6,1)&amp;"x","0x1x2x3x4x5x6x7x8x9x")),ISNUMBER(FIND(MID(H15,7,1)&amp;"x","0x1x2x3x4x5x6x7x8x9x")),ISNUMBER(FIND(MID(H15,8,1)&amp;"x","0x1x2x3x4x5x6x7x8x9x"))))),"確認済借用者IDが必須",IF(AND(G15&lt;&gt;"確認済",COUNTA(H15)&gt;0),"未確認/対象外の借用者IDは空欄",IF(AND(OR(F15="貸出中",F15="返却済"),NOT(IF(ISNUMBER(I15),AND(I15&gt;=43831,I15&lt;=73050,I15=INT(I15)),FALSE()))),"貸出日が必須",IF(AND(COUNTA(I15)&gt;0,NOT(IF(ISNUMBER(I15),AND(I15&gt;=43831,I15&lt;=73050,I15=INT(I15)),FALSE()))),"貸出日は2020〜2099年/時刻なし",IF(AND(COUNTA(J15)&gt;0,NOT(IF(ISNUMBER(J15),AND(J15&gt;=43831,J15&lt;=73050,J15=INT(J15)),FALSE()))),"返却期日は2020〜2099年/時刻なし",IF(AND(COUNTA(J15)&gt;0,OR(COUNTA(I15)=0,J15&lt;I15)),"期日は貸出日以上/貸出日必須",IF(AND(F15="返却済",NOT(IF(ISNUMBER(K15),AND(K15&gt;=43831,K15&lt;=73050,K15=INT(K15)),FALSE()))),"返却済の返却日が必須",IF(AND(F15&lt;&gt;"返却済",COUNTA(K15)&gt;0),"返却済以外の返却日は空欄",IF(AND(F15="返却済",K15&lt;I15),"返却日は貸出日以上",IF(NOT(OR(L15="確認済",L15="要対応",L15="未確認")),"状態確認を記録",IF(NOT(OR(M15="確認済",M15="未確認")),"現物区分を確認",IF(AND(M15="確認済",NOT(IF(ISNUMBER(N15),AND(N15&gt;=43831,N15&lt;=73050,N15=INT(N15)),FALSE()))),"現物確認日が必須",IF(AND(M15="未確認",COUNTA(N15)&gt;0),"現物未確認の日付は空欄",IF(NOT(IF(ISNUMBER(O15),AND(O15&gt;=43831,O15&lt;=73050,O15=INT(O15)),FALSE())),"記録確認日が必須",IF(OR(O15&gt;備品の確認!$B$3,AND(COUNTA(I15)&gt;0,I15&gt;O15),AND(F15="返却済",K15&gt;O15),AND(M15="確認済",N15&gt;O15)),"貸出/返却/現物日≦記録確認日≦基準日","確認済み")))))))))))))))))))))))))),ISNUMBER(W15),W15=IF(V15="確認済み",0,1))),1,IF(W15&lt;&gt;0,0,IF(AND(IF(AND(F15="貸出中",COUNTA(J15)&gt;0),ISNUMBER(P15),ISTEXT(P15)),P15=IF(AND(F15="貸出中",COUNTA(J15)&gt;0),J15-備品の確認!$B$3,""),IF(AND(F15="返却済",COUNTA(J15)&gt;0),ISNUMBER(Q15),ISTEXT(Q15)),Q15=IF(AND(F15="返却済",COUNTA(J15)&gt;0),K15-J15,""),IF(M15="確認済",ISNUMBER(R15),ISTEXT(R15)),R15=IF(M15="確認済",備品の確認!$B$3-N15,""),ISTEXT(S15),S15=IF(M15="未確認","現物未確認",IF(R15&gt;備品の確認!$E$3,"確認間隔超過","確認間隔内")),ISTEXT(T15),T15=IF(F15="保管中","保管記録",IF(F15="返却済","返却記録",IF(F15="未確認","利用未確認",IF(COUNTA(J15)=0,"期限未確認",IF(P15&lt;0,"返却期限超過",IF(P15=0,"返却期日","貸出中")))))),ISNUMBER(U15),U15=IF(OR(B15="未確認",D15="未確認",F15="未確認",G15="未確認",L15&lt;&gt;"確認済",M15="未確認",S15="確認間隔超過",AND(F15="貸出中",OR(COUNTA(J15)=0,P15&lt;=0))),1,0)),0,1))))</f>
        <v>0</v>
      </c>
    </row>
    <row r="16" customFormat="false" ht="32" hidden="false" customHeight="true" outlineLevel="0" collapsed="false">
      <c r="A16" s="11" t="s">
        <v>73</v>
      </c>
      <c r="B16" s="13" t="s">
        <v>64</v>
      </c>
      <c r="C16" s="11" t="s">
        <v>58</v>
      </c>
      <c r="D16" s="13" t="s">
        <v>48</v>
      </c>
      <c r="E16" s="11" t="s">
        <v>58</v>
      </c>
      <c r="F16" s="13" t="s">
        <v>49</v>
      </c>
      <c r="G16" s="13" t="s">
        <v>50</v>
      </c>
      <c r="H16" s="11"/>
      <c r="I16" s="4"/>
      <c r="J16" s="4"/>
      <c r="K16" s="4"/>
      <c r="L16" s="13" t="s">
        <v>67</v>
      </c>
      <c r="M16" s="13" t="s">
        <v>62</v>
      </c>
      <c r="N16" s="4"/>
      <c r="O16" s="4" t="n">
        <v>46326</v>
      </c>
      <c r="P16" s="14" t="str">
        <f aca="false">IF(V16="","",IF(W16&lt;&gt;0,NA(),IF(AND(F16="貸出中",COUNTA(J16)&gt;0),J16-備品の確認!$B$3,"")))</f>
        <v/>
      </c>
      <c r="Q16" s="14" t="str">
        <f aca="false">IF(V16="","",IF(W16&lt;&gt;0,NA(),IF(AND(F16="返却済",COUNTA(J16)&gt;0),K16-J16,"")))</f>
        <v/>
      </c>
      <c r="R16" s="14" t="str">
        <f aca="false">IF(V16="","",IF(W16&lt;&gt;0,NA(),IF(M16="確認済",備品の確認!$B$3-N16,"")))</f>
        <v/>
      </c>
      <c r="S16" s="8" t="str">
        <f aca="false">IF(V16="","",IF(W16&lt;&gt;0,NA(),IF(M16="未確認","現物未確認",IF(R16&gt;備品の確認!$E$3,"確認間隔超過","確認間隔内"))))</f>
        <v>現物未確認</v>
      </c>
      <c r="T16" s="8" t="str">
        <f aca="false">IF(V16="","",IF(W16&lt;&gt;0,NA(),IF(F16="保管中","保管記録",IF(F16="返却済","返却記録",IF(F16="未確認","利用未確認",IF(COUNTA(J16)=0,"期限未確認",IF(P16&lt;0,"返却期限超過",IF(P16=0,"返却期日","貸出中"))))))))</f>
        <v>保管記録</v>
      </c>
      <c r="U16" s="1" t="n">
        <f aca="false">IF(V16="","",IF(W16&lt;&gt;0,NA(),IF(OR(B16="未確認",D16="未確認",F16="未確認",G16="未確認",L16&lt;&gt;"確認済",M16="未確認",S16="確認間隔超過",AND(F16="貸出中",OR(COUNTA(J16)=0,P16&lt;=0))),1,0)))</f>
        <v>1</v>
      </c>
      <c r="V16" s="10" t="str">
        <f aca="false">IF(COUNTA(A16:O16)=0,"",IF(NOT(AND(ISTEXT(A16),LEN(A16)=8,EXACT(LEFT(A16,4),"AST-"),ISNUMBER(FIND(MID(A16,5,1)&amp;"x","0x1x2x3x4x5x6x7x8x9x")),ISNUMBER(FIND(MID(A16,6,1)&amp;"x","0x1x2x3x4x5x6x7x8x9x")),ISNUMBER(FIND(MID(A16,7,1)&amp;"x","0x1x2x3x4x5x6x7x8x9x")),ISNUMBER(FIND(MID(A16,8,1)&amp;"x","0x1x2x3x4x5x6x7x8x9x")))),"備品IDはAST-と半角数字4桁",IF(COUNTIFS($A$8:$A$57,A16)&gt;1,"備品IDが重複",IF(NOT(OR(B16="PC",B16="周辺機器",B16="工具",B16="その他",B16="未確認")),"種類を確認",IF(NOT(AND(ISTEXT(C16),LEN(C16)=8,EXACT(LEFT(C16,4),"LOC-"),ISNUMBER(FIND(MID(C16,5,1)&amp;"x","0x1x2x3x4x5x6x7x8x9x")),ISNUMBER(FIND(MID(C16,6,1)&amp;"x","0x1x2x3x4x5x6x7x8x9x")),ISNUMBER(FIND(MID(C16,7,1)&amp;"x","0x1x2x3x4x5x6x7x8x9x")),ISNUMBER(FIND(MID(C16,8,1)&amp;"x","0x1x2x3x4x5x6x7x8x9x")))),"登録保管先IDはLOC-と半角数字4桁",IF(NOT(OR(D16="確認済",D16="未確認")),"所在区分を確認",IF(AND(D16="確認済",NOT(AND(ISTEXT(E16),LEN(E16)=8,EXACT(LEFT(E16,4),"LOC-"),ISNUMBER(FIND(MID(E16,5,1)&amp;"x","0x1x2x3x4x5x6x7x8x9x")),ISNUMBER(FIND(MID(E16,6,1)&amp;"x","0x1x2x3x4x5x6x7x8x9x")),ISNUMBER(FIND(MID(E16,7,1)&amp;"x","0x1x2x3x4x5x6x7x8x9x")),ISNUMBER(FIND(MID(E16,8,1)&amp;"x","0x1x2x3x4x5x6x7x8x9x"))))),"確認済所在IDが必須",IF(AND(D16="未確認",COUNTA(E16)&gt;0),"所在未確認は所在ID空欄",IF(NOT(OR(F16="保管中",F16="貸出中",F16="返却済",F16="未確認")),"利用区分を確認",IF(AND(F16="保管中",NOT(AND(G16="対象外",COUNTA(H16:K16)=0))),"保管中の借用者は対象外/貸出欄は空欄",IF(AND(F16&lt;&gt;"保管中",NOT(OR(G16="確認済",G16="未確認"))),"借用者を確認/未確認で記録",IF(AND(G16="確認済",NOT(AND(ISTEXT(H16),LEN(H16)=8,EXACT(LEFT(H16,4),"PER-"),ISNUMBER(FIND(MID(H16,5,1)&amp;"x","0x1x2x3x4x5x6x7x8x9x")),ISNUMBER(FIND(MID(H16,6,1)&amp;"x","0x1x2x3x4x5x6x7x8x9x")),ISNUMBER(FIND(MID(H16,7,1)&amp;"x","0x1x2x3x4x5x6x7x8x9x")),ISNUMBER(FIND(MID(H16,8,1)&amp;"x","0x1x2x3x4x5x6x7x8x9x"))))),"確認済借用者IDが必須",IF(AND(G16&lt;&gt;"確認済",COUNTA(H16)&gt;0),"未確認/対象外の借用者IDは空欄",IF(AND(OR(F16="貸出中",F16="返却済"),NOT(IF(ISNUMBER(I16),AND(I16&gt;=43831,I16&lt;=73050,I16=INT(I16)),FALSE()))),"貸出日が必須",IF(AND(COUNTA(I16)&gt;0,NOT(IF(ISNUMBER(I16),AND(I16&gt;=43831,I16&lt;=73050,I16=INT(I16)),FALSE()))),"貸出日は2020〜2099年/時刻なし",IF(AND(COUNTA(J16)&gt;0,NOT(IF(ISNUMBER(J16),AND(J16&gt;=43831,J16&lt;=73050,J16=INT(J16)),FALSE()))),"返却期日は2020〜2099年/時刻なし",IF(AND(COUNTA(J16)&gt;0,OR(COUNTA(I16)=0,J16&lt;I16)),"期日は貸出日以上/貸出日必須",IF(AND(F16="返却済",NOT(IF(ISNUMBER(K16),AND(K16&gt;=43831,K16&lt;=73050,K16=INT(K16)),FALSE()))),"返却済の返却日が必須",IF(AND(F16&lt;&gt;"返却済",COUNTA(K16)&gt;0),"返却済以外の返却日は空欄",IF(AND(F16="返却済",K16&lt;I16),"返却日は貸出日以上",IF(NOT(OR(L16="確認済",L16="要対応",L16="未確認")),"状態確認を記録",IF(NOT(OR(M16="確認済",M16="未確認")),"現物区分を確認",IF(AND(M16="確認済",NOT(IF(ISNUMBER(N16),AND(N16&gt;=43831,N16&lt;=73050,N16=INT(N16)),FALSE()))),"現物確認日が必須",IF(AND(M16="未確認",COUNTA(N16)&gt;0),"現物未確認の日付は空欄",IF(NOT(IF(ISNUMBER(O16),AND(O16&gt;=43831,O16&lt;=73050,O16=INT(O16)),FALSE())),"記録確認日が必須",IF(OR(O16&gt;備品の確認!$B$3,AND(COUNTA(I16)&gt;0,I16&gt;O16),AND(F16="返却済",K16&gt;O16),AND(M16="確認済",N16&gt;O16)),"貸出/返却/現物日≦記録確認日≦基準日","確認済み"))))))))))))))))))))))))))</f>
        <v>確認済み</v>
      </c>
      <c r="W16" s="6" t="n">
        <f aca="false">IF(V16="","",IF(V16="確認済み",0,1))</f>
        <v>0</v>
      </c>
      <c r="X16" s="6" t="n">
        <f aca="false">IF(COUNTA(A16:O16)=0,IF(AND(V16="",W16="",P16="",Q16="",R16="",S16="",T16="",U16=""),0,1),IF(NOT(AND(ISTEXT(V16),V16=IF(COUNTA(A16:O16)=0,"",IF(NOT(AND(ISTEXT(A16),LEN(A16)=8,EXACT(LEFT(A16,4),"AST-"),ISNUMBER(FIND(MID(A16,5,1)&amp;"x","0x1x2x3x4x5x6x7x8x9x")),ISNUMBER(FIND(MID(A16,6,1)&amp;"x","0x1x2x3x4x5x6x7x8x9x")),ISNUMBER(FIND(MID(A16,7,1)&amp;"x","0x1x2x3x4x5x6x7x8x9x")),ISNUMBER(FIND(MID(A16,8,1)&amp;"x","0x1x2x3x4x5x6x7x8x9x")))),"備品IDはAST-と半角数字4桁",IF(COUNTIFS($A$8:$A$57,A16)&gt;1,"備品IDが重複",IF(NOT(OR(B16="PC",B16="周辺機器",B16="工具",B16="その他",B16="未確認")),"種類を確認",IF(NOT(AND(ISTEXT(C16),LEN(C16)=8,EXACT(LEFT(C16,4),"LOC-"),ISNUMBER(FIND(MID(C16,5,1)&amp;"x","0x1x2x3x4x5x6x7x8x9x")),ISNUMBER(FIND(MID(C16,6,1)&amp;"x","0x1x2x3x4x5x6x7x8x9x")),ISNUMBER(FIND(MID(C16,7,1)&amp;"x","0x1x2x3x4x5x6x7x8x9x")),ISNUMBER(FIND(MID(C16,8,1)&amp;"x","0x1x2x3x4x5x6x7x8x9x")))),"登録保管先IDはLOC-と半角数字4桁",IF(NOT(OR(D16="確認済",D16="未確認")),"所在区分を確認",IF(AND(D16="確認済",NOT(AND(ISTEXT(E16),LEN(E16)=8,EXACT(LEFT(E16,4),"LOC-"),ISNUMBER(FIND(MID(E16,5,1)&amp;"x","0x1x2x3x4x5x6x7x8x9x")),ISNUMBER(FIND(MID(E16,6,1)&amp;"x","0x1x2x3x4x5x6x7x8x9x")),ISNUMBER(FIND(MID(E16,7,1)&amp;"x","0x1x2x3x4x5x6x7x8x9x")),ISNUMBER(FIND(MID(E16,8,1)&amp;"x","0x1x2x3x4x5x6x7x8x9x"))))),"確認済所在IDが必須",IF(AND(D16="未確認",COUNTA(E16)&gt;0),"所在未確認は所在ID空欄",IF(NOT(OR(F16="保管中",F16="貸出中",F16="返却済",F16="未確認")),"利用区分を確認",IF(AND(F16="保管中",NOT(AND(G16="対象外",COUNTA(H16:K16)=0))),"保管中の借用者は対象外/貸出欄は空欄",IF(AND(F16&lt;&gt;"保管中",NOT(OR(G16="確認済",G16="未確認"))),"借用者を確認/未確認で記録",IF(AND(G16="確認済",NOT(AND(ISTEXT(H16),LEN(H16)=8,EXACT(LEFT(H16,4),"PER-"),ISNUMBER(FIND(MID(H16,5,1)&amp;"x","0x1x2x3x4x5x6x7x8x9x")),ISNUMBER(FIND(MID(H16,6,1)&amp;"x","0x1x2x3x4x5x6x7x8x9x")),ISNUMBER(FIND(MID(H16,7,1)&amp;"x","0x1x2x3x4x5x6x7x8x9x")),ISNUMBER(FIND(MID(H16,8,1)&amp;"x","0x1x2x3x4x5x6x7x8x9x"))))),"確認済借用者IDが必須",IF(AND(G16&lt;&gt;"確認済",COUNTA(H16)&gt;0),"未確認/対象外の借用者IDは空欄",IF(AND(OR(F16="貸出中",F16="返却済"),NOT(IF(ISNUMBER(I16),AND(I16&gt;=43831,I16&lt;=73050,I16=INT(I16)),FALSE()))),"貸出日が必須",IF(AND(COUNTA(I16)&gt;0,NOT(IF(ISNUMBER(I16),AND(I16&gt;=43831,I16&lt;=73050,I16=INT(I16)),FALSE()))),"貸出日は2020〜2099年/時刻なし",IF(AND(COUNTA(J16)&gt;0,NOT(IF(ISNUMBER(J16),AND(J16&gt;=43831,J16&lt;=73050,J16=INT(J16)),FALSE()))),"返却期日は2020〜2099年/時刻なし",IF(AND(COUNTA(J16)&gt;0,OR(COUNTA(I16)=0,J16&lt;I16)),"期日は貸出日以上/貸出日必須",IF(AND(F16="返却済",NOT(IF(ISNUMBER(K16),AND(K16&gt;=43831,K16&lt;=73050,K16=INT(K16)),FALSE()))),"返却済の返却日が必須",IF(AND(F16&lt;&gt;"返却済",COUNTA(K16)&gt;0),"返却済以外の返却日は空欄",IF(AND(F16="返却済",K16&lt;I16),"返却日は貸出日以上",IF(NOT(OR(L16="確認済",L16="要対応",L16="未確認")),"状態確認を記録",IF(NOT(OR(M16="確認済",M16="未確認")),"現物区分を確認",IF(AND(M16="確認済",NOT(IF(ISNUMBER(N16),AND(N16&gt;=43831,N16&lt;=73050,N16=INT(N16)),FALSE()))),"現物確認日が必須",IF(AND(M16="未確認",COUNTA(N16)&gt;0),"現物未確認の日付は空欄",IF(NOT(IF(ISNUMBER(O16),AND(O16&gt;=43831,O16&lt;=73050,O16=INT(O16)),FALSE())),"記録確認日が必須",IF(OR(O16&gt;備品の確認!$B$3,AND(COUNTA(I16)&gt;0,I16&gt;O16),AND(F16="返却済",K16&gt;O16),AND(M16="確認済",N16&gt;O16)),"貸出/返却/現物日≦記録確認日≦基準日","確認済み")))))))))))))))))))))))))),ISNUMBER(W16),W16=IF(V16="確認済み",0,1))),1,IF(W16&lt;&gt;0,0,IF(AND(IF(AND(F16="貸出中",COUNTA(J16)&gt;0),ISNUMBER(P16),ISTEXT(P16)),P16=IF(AND(F16="貸出中",COUNTA(J16)&gt;0),J16-備品の確認!$B$3,""),IF(AND(F16="返却済",COUNTA(J16)&gt;0),ISNUMBER(Q16),ISTEXT(Q16)),Q16=IF(AND(F16="返却済",COUNTA(J16)&gt;0),K16-J16,""),IF(M16="確認済",ISNUMBER(R16),ISTEXT(R16)),R16=IF(M16="確認済",備品の確認!$B$3-N16,""),ISTEXT(S16),S16=IF(M16="未確認","現物未確認",IF(R16&gt;備品の確認!$E$3,"確認間隔超過","確認間隔内")),ISTEXT(T16),T16=IF(F16="保管中","保管記録",IF(F16="返却済","返却記録",IF(F16="未確認","利用未確認",IF(COUNTA(J16)=0,"期限未確認",IF(P16&lt;0,"返却期限超過",IF(P16=0,"返却期日","貸出中")))))),ISNUMBER(U16),U16=IF(OR(B16="未確認",D16="未確認",F16="未確認",G16="未確認",L16&lt;&gt;"確認済",M16="未確認",S16="確認間隔超過",AND(F16="貸出中",OR(COUNTA(J16)=0,P16&lt;=0))),1,0)),0,1))))</f>
        <v>0</v>
      </c>
    </row>
    <row r="17" customFormat="false" ht="32" hidden="false" customHeight="true" outlineLevel="0" collapsed="false">
      <c r="A17" s="11" t="s">
        <v>74</v>
      </c>
      <c r="B17" s="13" t="s">
        <v>62</v>
      </c>
      <c r="C17" s="11" t="s">
        <v>58</v>
      </c>
      <c r="D17" s="13" t="s">
        <v>62</v>
      </c>
      <c r="E17" s="11"/>
      <c r="F17" s="13" t="s">
        <v>49</v>
      </c>
      <c r="G17" s="13" t="s">
        <v>50</v>
      </c>
      <c r="H17" s="11"/>
      <c r="I17" s="4"/>
      <c r="J17" s="4"/>
      <c r="K17" s="4"/>
      <c r="L17" s="13" t="s">
        <v>48</v>
      </c>
      <c r="M17" s="13" t="s">
        <v>48</v>
      </c>
      <c r="N17" s="4" t="n">
        <v>46326</v>
      </c>
      <c r="O17" s="4" t="n">
        <v>46326</v>
      </c>
      <c r="P17" s="14" t="str">
        <f aca="false">IF(V17="","",IF(W17&lt;&gt;0,NA(),IF(AND(F17="貸出中",COUNTA(J17)&gt;0),J17-備品の確認!$B$3,"")))</f>
        <v/>
      </c>
      <c r="Q17" s="14" t="str">
        <f aca="false">IF(V17="","",IF(W17&lt;&gt;0,NA(),IF(AND(F17="返却済",COUNTA(J17)&gt;0),K17-J17,"")))</f>
        <v/>
      </c>
      <c r="R17" s="14" t="n">
        <f aca="false">IF(V17="","",IF(W17&lt;&gt;0,NA(),IF(M17="確認済",備品の確認!$B$3-N17,"")))</f>
        <v>0</v>
      </c>
      <c r="S17" s="8" t="str">
        <f aca="false">IF(V17="","",IF(W17&lt;&gt;0,NA(),IF(M17="未確認","現物未確認",IF(R17&gt;備品の確認!$E$3,"確認間隔超過","確認間隔内"))))</f>
        <v>確認間隔内</v>
      </c>
      <c r="T17" s="8" t="str">
        <f aca="false">IF(V17="","",IF(W17&lt;&gt;0,NA(),IF(F17="保管中","保管記録",IF(F17="返却済","返却記録",IF(F17="未確認","利用未確認",IF(COUNTA(J17)=0,"期限未確認",IF(P17&lt;0,"返却期限超過",IF(P17=0,"返却期日","貸出中"))))))))</f>
        <v>保管記録</v>
      </c>
      <c r="U17" s="1" t="n">
        <f aca="false">IF(V17="","",IF(W17&lt;&gt;0,NA(),IF(OR(B17="未確認",D17="未確認",F17="未確認",G17="未確認",L17&lt;&gt;"確認済",M17="未確認",S17="確認間隔超過",AND(F17="貸出中",OR(COUNTA(J17)=0,P17&lt;=0))),1,0)))</f>
        <v>1</v>
      </c>
      <c r="V17" s="10" t="str">
        <f aca="false">IF(COUNTA(A17:O17)=0,"",IF(NOT(AND(ISTEXT(A17),LEN(A17)=8,EXACT(LEFT(A17,4),"AST-"),ISNUMBER(FIND(MID(A17,5,1)&amp;"x","0x1x2x3x4x5x6x7x8x9x")),ISNUMBER(FIND(MID(A17,6,1)&amp;"x","0x1x2x3x4x5x6x7x8x9x")),ISNUMBER(FIND(MID(A17,7,1)&amp;"x","0x1x2x3x4x5x6x7x8x9x")),ISNUMBER(FIND(MID(A17,8,1)&amp;"x","0x1x2x3x4x5x6x7x8x9x")))),"備品IDはAST-と半角数字4桁",IF(COUNTIFS($A$8:$A$57,A17)&gt;1,"備品IDが重複",IF(NOT(OR(B17="PC",B17="周辺機器",B17="工具",B17="その他",B17="未確認")),"種類を確認",IF(NOT(AND(ISTEXT(C17),LEN(C17)=8,EXACT(LEFT(C17,4),"LOC-"),ISNUMBER(FIND(MID(C17,5,1)&amp;"x","0x1x2x3x4x5x6x7x8x9x")),ISNUMBER(FIND(MID(C17,6,1)&amp;"x","0x1x2x3x4x5x6x7x8x9x")),ISNUMBER(FIND(MID(C17,7,1)&amp;"x","0x1x2x3x4x5x6x7x8x9x")),ISNUMBER(FIND(MID(C17,8,1)&amp;"x","0x1x2x3x4x5x6x7x8x9x")))),"登録保管先IDはLOC-と半角数字4桁",IF(NOT(OR(D17="確認済",D17="未確認")),"所在区分を確認",IF(AND(D17="確認済",NOT(AND(ISTEXT(E17),LEN(E17)=8,EXACT(LEFT(E17,4),"LOC-"),ISNUMBER(FIND(MID(E17,5,1)&amp;"x","0x1x2x3x4x5x6x7x8x9x")),ISNUMBER(FIND(MID(E17,6,1)&amp;"x","0x1x2x3x4x5x6x7x8x9x")),ISNUMBER(FIND(MID(E17,7,1)&amp;"x","0x1x2x3x4x5x6x7x8x9x")),ISNUMBER(FIND(MID(E17,8,1)&amp;"x","0x1x2x3x4x5x6x7x8x9x"))))),"確認済所在IDが必須",IF(AND(D17="未確認",COUNTA(E17)&gt;0),"所在未確認は所在ID空欄",IF(NOT(OR(F17="保管中",F17="貸出中",F17="返却済",F17="未確認")),"利用区分を確認",IF(AND(F17="保管中",NOT(AND(G17="対象外",COUNTA(H17:K17)=0))),"保管中の借用者は対象外/貸出欄は空欄",IF(AND(F17&lt;&gt;"保管中",NOT(OR(G17="確認済",G17="未確認"))),"借用者を確認/未確認で記録",IF(AND(G17="確認済",NOT(AND(ISTEXT(H17),LEN(H17)=8,EXACT(LEFT(H17,4),"PER-"),ISNUMBER(FIND(MID(H17,5,1)&amp;"x","0x1x2x3x4x5x6x7x8x9x")),ISNUMBER(FIND(MID(H17,6,1)&amp;"x","0x1x2x3x4x5x6x7x8x9x")),ISNUMBER(FIND(MID(H17,7,1)&amp;"x","0x1x2x3x4x5x6x7x8x9x")),ISNUMBER(FIND(MID(H17,8,1)&amp;"x","0x1x2x3x4x5x6x7x8x9x"))))),"確認済借用者IDが必須",IF(AND(G17&lt;&gt;"確認済",COUNTA(H17)&gt;0),"未確認/対象外の借用者IDは空欄",IF(AND(OR(F17="貸出中",F17="返却済"),NOT(IF(ISNUMBER(I17),AND(I17&gt;=43831,I17&lt;=73050,I17=INT(I17)),FALSE()))),"貸出日が必須",IF(AND(COUNTA(I17)&gt;0,NOT(IF(ISNUMBER(I17),AND(I17&gt;=43831,I17&lt;=73050,I17=INT(I17)),FALSE()))),"貸出日は2020〜2099年/時刻なし",IF(AND(COUNTA(J17)&gt;0,NOT(IF(ISNUMBER(J17),AND(J17&gt;=43831,J17&lt;=73050,J17=INT(J17)),FALSE()))),"返却期日は2020〜2099年/時刻なし",IF(AND(COUNTA(J17)&gt;0,OR(COUNTA(I17)=0,J17&lt;I17)),"期日は貸出日以上/貸出日必須",IF(AND(F17="返却済",NOT(IF(ISNUMBER(K17),AND(K17&gt;=43831,K17&lt;=73050,K17=INT(K17)),FALSE()))),"返却済の返却日が必須",IF(AND(F17&lt;&gt;"返却済",COUNTA(K17)&gt;0),"返却済以外の返却日は空欄",IF(AND(F17="返却済",K17&lt;I17),"返却日は貸出日以上",IF(NOT(OR(L17="確認済",L17="要対応",L17="未確認")),"状態確認を記録",IF(NOT(OR(M17="確認済",M17="未確認")),"現物区分を確認",IF(AND(M17="確認済",NOT(IF(ISNUMBER(N17),AND(N17&gt;=43831,N17&lt;=73050,N17=INT(N17)),FALSE()))),"現物確認日が必須",IF(AND(M17="未確認",COUNTA(N17)&gt;0),"現物未確認の日付は空欄",IF(NOT(IF(ISNUMBER(O17),AND(O17&gt;=43831,O17&lt;=73050,O17=INT(O17)),FALSE())),"記録確認日が必須",IF(OR(O17&gt;備品の確認!$B$3,AND(COUNTA(I17)&gt;0,I17&gt;O17),AND(F17="返却済",K17&gt;O17),AND(M17="確認済",N17&gt;O17)),"貸出/返却/現物日≦記録確認日≦基準日","確認済み"))))))))))))))))))))))))))</f>
        <v>確認済み</v>
      </c>
      <c r="W17" s="6" t="n">
        <f aca="false">IF(V17="","",IF(V17="確認済み",0,1))</f>
        <v>0</v>
      </c>
      <c r="X17" s="6" t="n">
        <f aca="false">IF(COUNTA(A17:O17)=0,IF(AND(V17="",W17="",P17="",Q17="",R17="",S17="",T17="",U17=""),0,1),IF(NOT(AND(ISTEXT(V17),V17=IF(COUNTA(A17:O17)=0,"",IF(NOT(AND(ISTEXT(A17),LEN(A17)=8,EXACT(LEFT(A17,4),"AST-"),ISNUMBER(FIND(MID(A17,5,1)&amp;"x","0x1x2x3x4x5x6x7x8x9x")),ISNUMBER(FIND(MID(A17,6,1)&amp;"x","0x1x2x3x4x5x6x7x8x9x")),ISNUMBER(FIND(MID(A17,7,1)&amp;"x","0x1x2x3x4x5x6x7x8x9x")),ISNUMBER(FIND(MID(A17,8,1)&amp;"x","0x1x2x3x4x5x6x7x8x9x")))),"備品IDはAST-と半角数字4桁",IF(COUNTIFS($A$8:$A$57,A17)&gt;1,"備品IDが重複",IF(NOT(OR(B17="PC",B17="周辺機器",B17="工具",B17="その他",B17="未確認")),"種類を確認",IF(NOT(AND(ISTEXT(C17),LEN(C17)=8,EXACT(LEFT(C17,4),"LOC-"),ISNUMBER(FIND(MID(C17,5,1)&amp;"x","0x1x2x3x4x5x6x7x8x9x")),ISNUMBER(FIND(MID(C17,6,1)&amp;"x","0x1x2x3x4x5x6x7x8x9x")),ISNUMBER(FIND(MID(C17,7,1)&amp;"x","0x1x2x3x4x5x6x7x8x9x")),ISNUMBER(FIND(MID(C17,8,1)&amp;"x","0x1x2x3x4x5x6x7x8x9x")))),"登録保管先IDはLOC-と半角数字4桁",IF(NOT(OR(D17="確認済",D17="未確認")),"所在区分を確認",IF(AND(D17="確認済",NOT(AND(ISTEXT(E17),LEN(E17)=8,EXACT(LEFT(E17,4),"LOC-"),ISNUMBER(FIND(MID(E17,5,1)&amp;"x","0x1x2x3x4x5x6x7x8x9x")),ISNUMBER(FIND(MID(E17,6,1)&amp;"x","0x1x2x3x4x5x6x7x8x9x")),ISNUMBER(FIND(MID(E17,7,1)&amp;"x","0x1x2x3x4x5x6x7x8x9x")),ISNUMBER(FIND(MID(E17,8,1)&amp;"x","0x1x2x3x4x5x6x7x8x9x"))))),"確認済所在IDが必須",IF(AND(D17="未確認",COUNTA(E17)&gt;0),"所在未確認は所在ID空欄",IF(NOT(OR(F17="保管中",F17="貸出中",F17="返却済",F17="未確認")),"利用区分を確認",IF(AND(F17="保管中",NOT(AND(G17="対象外",COUNTA(H17:K17)=0))),"保管中の借用者は対象外/貸出欄は空欄",IF(AND(F17&lt;&gt;"保管中",NOT(OR(G17="確認済",G17="未確認"))),"借用者を確認/未確認で記録",IF(AND(G17="確認済",NOT(AND(ISTEXT(H17),LEN(H17)=8,EXACT(LEFT(H17,4),"PER-"),ISNUMBER(FIND(MID(H17,5,1)&amp;"x","0x1x2x3x4x5x6x7x8x9x")),ISNUMBER(FIND(MID(H17,6,1)&amp;"x","0x1x2x3x4x5x6x7x8x9x")),ISNUMBER(FIND(MID(H17,7,1)&amp;"x","0x1x2x3x4x5x6x7x8x9x")),ISNUMBER(FIND(MID(H17,8,1)&amp;"x","0x1x2x3x4x5x6x7x8x9x"))))),"確認済借用者IDが必須",IF(AND(G17&lt;&gt;"確認済",COUNTA(H17)&gt;0),"未確認/対象外の借用者IDは空欄",IF(AND(OR(F17="貸出中",F17="返却済"),NOT(IF(ISNUMBER(I17),AND(I17&gt;=43831,I17&lt;=73050,I17=INT(I17)),FALSE()))),"貸出日が必須",IF(AND(COUNTA(I17)&gt;0,NOT(IF(ISNUMBER(I17),AND(I17&gt;=43831,I17&lt;=73050,I17=INT(I17)),FALSE()))),"貸出日は2020〜2099年/時刻なし",IF(AND(COUNTA(J17)&gt;0,NOT(IF(ISNUMBER(J17),AND(J17&gt;=43831,J17&lt;=73050,J17=INT(J17)),FALSE()))),"返却期日は2020〜2099年/時刻なし",IF(AND(COUNTA(J17)&gt;0,OR(COUNTA(I17)=0,J17&lt;I17)),"期日は貸出日以上/貸出日必須",IF(AND(F17="返却済",NOT(IF(ISNUMBER(K17),AND(K17&gt;=43831,K17&lt;=73050,K17=INT(K17)),FALSE()))),"返却済の返却日が必須",IF(AND(F17&lt;&gt;"返却済",COUNTA(K17)&gt;0),"返却済以外の返却日は空欄",IF(AND(F17="返却済",K17&lt;I17),"返却日は貸出日以上",IF(NOT(OR(L17="確認済",L17="要対応",L17="未確認")),"状態確認を記録",IF(NOT(OR(M17="確認済",M17="未確認")),"現物区分を確認",IF(AND(M17="確認済",NOT(IF(ISNUMBER(N17),AND(N17&gt;=43831,N17&lt;=73050,N17=INT(N17)),FALSE()))),"現物確認日が必須",IF(AND(M17="未確認",COUNTA(N17)&gt;0),"現物未確認の日付は空欄",IF(NOT(IF(ISNUMBER(O17),AND(O17&gt;=43831,O17&lt;=73050,O17=INT(O17)),FALSE())),"記録確認日が必須",IF(OR(O17&gt;備品の確認!$B$3,AND(COUNTA(I17)&gt;0,I17&gt;O17),AND(F17="返却済",K17&gt;O17),AND(M17="確認済",N17&gt;O17)),"貸出/返却/現物日≦記録確認日≦基準日","確認済み")))))))))))))))))))))))))),ISNUMBER(W17),W17=IF(V17="確認済み",0,1))),1,IF(W17&lt;&gt;0,0,IF(AND(IF(AND(F17="貸出中",COUNTA(J17)&gt;0),ISNUMBER(P17),ISTEXT(P17)),P17=IF(AND(F17="貸出中",COUNTA(J17)&gt;0),J17-備品の確認!$B$3,""),IF(AND(F17="返却済",COUNTA(J17)&gt;0),ISNUMBER(Q17),ISTEXT(Q17)),Q17=IF(AND(F17="返却済",COUNTA(J17)&gt;0),K17-J17,""),IF(M17="確認済",ISNUMBER(R17),ISTEXT(R17)),R17=IF(M17="確認済",備品の確認!$B$3-N17,""),ISTEXT(S17),S17=IF(M17="未確認","現物未確認",IF(R17&gt;備品の確認!$E$3,"確認間隔超過","確認間隔内")),ISTEXT(T17),T17=IF(F17="保管中","保管記録",IF(F17="返却済","返却記録",IF(F17="未確認","利用未確認",IF(COUNTA(J17)=0,"期限未確認",IF(P17&lt;0,"返却期限超過",IF(P17=0,"返却期日","貸出中")))))),ISNUMBER(U17),U17=IF(OR(B17="未確認",D17="未確認",F17="未確認",G17="未確認",L17&lt;&gt;"確認済",M17="未確認",S17="確認間隔超過",AND(F17="貸出中",OR(COUNTA(J17)=0,P17&lt;=0))),1,0)),0,1))))</f>
        <v>0</v>
      </c>
    </row>
    <row r="18" customFormat="false" ht="32" hidden="false" customHeight="true" outlineLevel="0" collapsed="false">
      <c r="A18" s="11" t="s">
        <v>75</v>
      </c>
      <c r="B18" s="13" t="s">
        <v>57</v>
      </c>
      <c r="C18" s="11" t="s">
        <v>47</v>
      </c>
      <c r="D18" s="13" t="s">
        <v>48</v>
      </c>
      <c r="E18" s="11" t="s">
        <v>47</v>
      </c>
      <c r="F18" s="13" t="s">
        <v>69</v>
      </c>
      <c r="G18" s="13" t="s">
        <v>48</v>
      </c>
      <c r="H18" s="11" t="s">
        <v>55</v>
      </c>
      <c r="I18" s="4" t="n">
        <v>46305</v>
      </c>
      <c r="J18" s="4" t="n">
        <v>46315</v>
      </c>
      <c r="K18" s="4" t="n">
        <v>46315</v>
      </c>
      <c r="L18" s="13" t="s">
        <v>48</v>
      </c>
      <c r="M18" s="13" t="s">
        <v>48</v>
      </c>
      <c r="N18" s="4" t="n">
        <v>46326</v>
      </c>
      <c r="O18" s="4" t="n">
        <v>46326</v>
      </c>
      <c r="P18" s="14" t="str">
        <f aca="false">IF(V18="","",IF(W18&lt;&gt;0,NA(),IF(AND(F18="貸出中",COUNTA(J18)&gt;0),J18-備品の確認!$B$3,"")))</f>
        <v/>
      </c>
      <c r="Q18" s="14" t="n">
        <f aca="false">IF(V18="","",IF(W18&lt;&gt;0,NA(),IF(AND(F18="返却済",COUNTA(J18)&gt;0),K18-J18,"")))</f>
        <v>0</v>
      </c>
      <c r="R18" s="14" t="n">
        <f aca="false">IF(V18="","",IF(W18&lt;&gt;0,NA(),IF(M18="確認済",備品の確認!$B$3-N18,"")))</f>
        <v>0</v>
      </c>
      <c r="S18" s="8" t="str">
        <f aca="false">IF(V18="","",IF(W18&lt;&gt;0,NA(),IF(M18="未確認","現物未確認",IF(R18&gt;備品の確認!$E$3,"確認間隔超過","確認間隔内"))))</f>
        <v>確認間隔内</v>
      </c>
      <c r="T18" s="8" t="str">
        <f aca="false">IF(V18="","",IF(W18&lt;&gt;0,NA(),IF(F18="保管中","保管記録",IF(F18="返却済","返却記録",IF(F18="未確認","利用未確認",IF(COUNTA(J18)=0,"期限未確認",IF(P18&lt;0,"返却期限超過",IF(P18=0,"返却期日","貸出中"))))))))</f>
        <v>返却記録</v>
      </c>
      <c r="U18" s="1" t="n">
        <f aca="false">IF(V18="","",IF(W18&lt;&gt;0,NA(),IF(OR(B18="未確認",D18="未確認",F18="未確認",G18="未確認",L18&lt;&gt;"確認済",M18="未確認",S18="確認間隔超過",AND(F18="貸出中",OR(COUNTA(J18)=0,P18&lt;=0))),1,0)))</f>
        <v>0</v>
      </c>
      <c r="V18" s="10" t="str">
        <f aca="false">IF(COUNTA(A18:O18)=0,"",IF(NOT(AND(ISTEXT(A18),LEN(A18)=8,EXACT(LEFT(A18,4),"AST-"),ISNUMBER(FIND(MID(A18,5,1)&amp;"x","0x1x2x3x4x5x6x7x8x9x")),ISNUMBER(FIND(MID(A18,6,1)&amp;"x","0x1x2x3x4x5x6x7x8x9x")),ISNUMBER(FIND(MID(A18,7,1)&amp;"x","0x1x2x3x4x5x6x7x8x9x")),ISNUMBER(FIND(MID(A18,8,1)&amp;"x","0x1x2x3x4x5x6x7x8x9x")))),"備品IDはAST-と半角数字4桁",IF(COUNTIFS($A$8:$A$57,A18)&gt;1,"備品IDが重複",IF(NOT(OR(B18="PC",B18="周辺機器",B18="工具",B18="その他",B18="未確認")),"種類を確認",IF(NOT(AND(ISTEXT(C18),LEN(C18)=8,EXACT(LEFT(C18,4),"LOC-"),ISNUMBER(FIND(MID(C18,5,1)&amp;"x","0x1x2x3x4x5x6x7x8x9x")),ISNUMBER(FIND(MID(C18,6,1)&amp;"x","0x1x2x3x4x5x6x7x8x9x")),ISNUMBER(FIND(MID(C18,7,1)&amp;"x","0x1x2x3x4x5x6x7x8x9x")),ISNUMBER(FIND(MID(C18,8,1)&amp;"x","0x1x2x3x4x5x6x7x8x9x")))),"登録保管先IDはLOC-と半角数字4桁",IF(NOT(OR(D18="確認済",D18="未確認")),"所在区分を確認",IF(AND(D18="確認済",NOT(AND(ISTEXT(E18),LEN(E18)=8,EXACT(LEFT(E18,4),"LOC-"),ISNUMBER(FIND(MID(E18,5,1)&amp;"x","0x1x2x3x4x5x6x7x8x9x")),ISNUMBER(FIND(MID(E18,6,1)&amp;"x","0x1x2x3x4x5x6x7x8x9x")),ISNUMBER(FIND(MID(E18,7,1)&amp;"x","0x1x2x3x4x5x6x7x8x9x")),ISNUMBER(FIND(MID(E18,8,1)&amp;"x","0x1x2x3x4x5x6x7x8x9x"))))),"確認済所在IDが必須",IF(AND(D18="未確認",COUNTA(E18)&gt;0),"所在未確認は所在ID空欄",IF(NOT(OR(F18="保管中",F18="貸出中",F18="返却済",F18="未確認")),"利用区分を確認",IF(AND(F18="保管中",NOT(AND(G18="対象外",COUNTA(H18:K18)=0))),"保管中の借用者は対象外/貸出欄は空欄",IF(AND(F18&lt;&gt;"保管中",NOT(OR(G18="確認済",G18="未確認"))),"借用者を確認/未確認で記録",IF(AND(G18="確認済",NOT(AND(ISTEXT(H18),LEN(H18)=8,EXACT(LEFT(H18,4),"PER-"),ISNUMBER(FIND(MID(H18,5,1)&amp;"x","0x1x2x3x4x5x6x7x8x9x")),ISNUMBER(FIND(MID(H18,6,1)&amp;"x","0x1x2x3x4x5x6x7x8x9x")),ISNUMBER(FIND(MID(H18,7,1)&amp;"x","0x1x2x3x4x5x6x7x8x9x")),ISNUMBER(FIND(MID(H18,8,1)&amp;"x","0x1x2x3x4x5x6x7x8x9x"))))),"確認済借用者IDが必須",IF(AND(G18&lt;&gt;"確認済",COUNTA(H18)&gt;0),"未確認/対象外の借用者IDは空欄",IF(AND(OR(F18="貸出中",F18="返却済"),NOT(IF(ISNUMBER(I18),AND(I18&gt;=43831,I18&lt;=73050,I18=INT(I18)),FALSE()))),"貸出日が必須",IF(AND(COUNTA(I18)&gt;0,NOT(IF(ISNUMBER(I18),AND(I18&gt;=43831,I18&lt;=73050,I18=INT(I18)),FALSE()))),"貸出日は2020〜2099年/時刻なし",IF(AND(COUNTA(J18)&gt;0,NOT(IF(ISNUMBER(J18),AND(J18&gt;=43831,J18&lt;=73050,J18=INT(J18)),FALSE()))),"返却期日は2020〜2099年/時刻なし",IF(AND(COUNTA(J18)&gt;0,OR(COUNTA(I18)=0,J18&lt;I18)),"期日は貸出日以上/貸出日必須",IF(AND(F18="返却済",NOT(IF(ISNUMBER(K18),AND(K18&gt;=43831,K18&lt;=73050,K18=INT(K18)),FALSE()))),"返却済の返却日が必須",IF(AND(F18&lt;&gt;"返却済",COUNTA(K18)&gt;0),"返却済以外の返却日は空欄",IF(AND(F18="返却済",K18&lt;I18),"返却日は貸出日以上",IF(NOT(OR(L18="確認済",L18="要対応",L18="未確認")),"状態確認を記録",IF(NOT(OR(M18="確認済",M18="未確認")),"現物区分を確認",IF(AND(M18="確認済",NOT(IF(ISNUMBER(N18),AND(N18&gt;=43831,N18&lt;=73050,N18=INT(N18)),FALSE()))),"現物確認日が必須",IF(AND(M18="未確認",COUNTA(N18)&gt;0),"現物未確認の日付は空欄",IF(NOT(IF(ISNUMBER(O18),AND(O18&gt;=43831,O18&lt;=73050,O18=INT(O18)),FALSE())),"記録確認日が必須",IF(OR(O18&gt;備品の確認!$B$3,AND(COUNTA(I18)&gt;0,I18&gt;O18),AND(F18="返却済",K18&gt;O18),AND(M18="確認済",N18&gt;O18)),"貸出/返却/現物日≦記録確認日≦基準日","確認済み"))))))))))))))))))))))))))</f>
        <v>確認済み</v>
      </c>
      <c r="W18" s="6" t="n">
        <f aca="false">IF(V18="","",IF(V18="確認済み",0,1))</f>
        <v>0</v>
      </c>
      <c r="X18" s="6" t="n">
        <f aca="false">IF(COUNTA(A18:O18)=0,IF(AND(V18="",W18="",P18="",Q18="",R18="",S18="",T18="",U18=""),0,1),IF(NOT(AND(ISTEXT(V18),V18=IF(COUNTA(A18:O18)=0,"",IF(NOT(AND(ISTEXT(A18),LEN(A18)=8,EXACT(LEFT(A18,4),"AST-"),ISNUMBER(FIND(MID(A18,5,1)&amp;"x","0x1x2x3x4x5x6x7x8x9x")),ISNUMBER(FIND(MID(A18,6,1)&amp;"x","0x1x2x3x4x5x6x7x8x9x")),ISNUMBER(FIND(MID(A18,7,1)&amp;"x","0x1x2x3x4x5x6x7x8x9x")),ISNUMBER(FIND(MID(A18,8,1)&amp;"x","0x1x2x3x4x5x6x7x8x9x")))),"備品IDはAST-と半角数字4桁",IF(COUNTIFS($A$8:$A$57,A18)&gt;1,"備品IDが重複",IF(NOT(OR(B18="PC",B18="周辺機器",B18="工具",B18="その他",B18="未確認")),"種類を確認",IF(NOT(AND(ISTEXT(C18),LEN(C18)=8,EXACT(LEFT(C18,4),"LOC-"),ISNUMBER(FIND(MID(C18,5,1)&amp;"x","0x1x2x3x4x5x6x7x8x9x")),ISNUMBER(FIND(MID(C18,6,1)&amp;"x","0x1x2x3x4x5x6x7x8x9x")),ISNUMBER(FIND(MID(C18,7,1)&amp;"x","0x1x2x3x4x5x6x7x8x9x")),ISNUMBER(FIND(MID(C18,8,1)&amp;"x","0x1x2x3x4x5x6x7x8x9x")))),"登録保管先IDはLOC-と半角数字4桁",IF(NOT(OR(D18="確認済",D18="未確認")),"所在区分を確認",IF(AND(D18="確認済",NOT(AND(ISTEXT(E18),LEN(E18)=8,EXACT(LEFT(E18,4),"LOC-"),ISNUMBER(FIND(MID(E18,5,1)&amp;"x","0x1x2x3x4x5x6x7x8x9x")),ISNUMBER(FIND(MID(E18,6,1)&amp;"x","0x1x2x3x4x5x6x7x8x9x")),ISNUMBER(FIND(MID(E18,7,1)&amp;"x","0x1x2x3x4x5x6x7x8x9x")),ISNUMBER(FIND(MID(E18,8,1)&amp;"x","0x1x2x3x4x5x6x7x8x9x"))))),"確認済所在IDが必須",IF(AND(D18="未確認",COUNTA(E18)&gt;0),"所在未確認は所在ID空欄",IF(NOT(OR(F18="保管中",F18="貸出中",F18="返却済",F18="未確認")),"利用区分を確認",IF(AND(F18="保管中",NOT(AND(G18="対象外",COUNTA(H18:K18)=0))),"保管中の借用者は対象外/貸出欄は空欄",IF(AND(F18&lt;&gt;"保管中",NOT(OR(G18="確認済",G18="未確認"))),"借用者を確認/未確認で記録",IF(AND(G18="確認済",NOT(AND(ISTEXT(H18),LEN(H18)=8,EXACT(LEFT(H18,4),"PER-"),ISNUMBER(FIND(MID(H18,5,1)&amp;"x","0x1x2x3x4x5x6x7x8x9x")),ISNUMBER(FIND(MID(H18,6,1)&amp;"x","0x1x2x3x4x5x6x7x8x9x")),ISNUMBER(FIND(MID(H18,7,1)&amp;"x","0x1x2x3x4x5x6x7x8x9x")),ISNUMBER(FIND(MID(H18,8,1)&amp;"x","0x1x2x3x4x5x6x7x8x9x"))))),"確認済借用者IDが必須",IF(AND(G18&lt;&gt;"確認済",COUNTA(H18)&gt;0),"未確認/対象外の借用者IDは空欄",IF(AND(OR(F18="貸出中",F18="返却済"),NOT(IF(ISNUMBER(I18),AND(I18&gt;=43831,I18&lt;=73050,I18=INT(I18)),FALSE()))),"貸出日が必須",IF(AND(COUNTA(I18)&gt;0,NOT(IF(ISNUMBER(I18),AND(I18&gt;=43831,I18&lt;=73050,I18=INT(I18)),FALSE()))),"貸出日は2020〜2099年/時刻なし",IF(AND(COUNTA(J18)&gt;0,NOT(IF(ISNUMBER(J18),AND(J18&gt;=43831,J18&lt;=73050,J18=INT(J18)),FALSE()))),"返却期日は2020〜2099年/時刻なし",IF(AND(COUNTA(J18)&gt;0,OR(COUNTA(I18)=0,J18&lt;I18)),"期日は貸出日以上/貸出日必須",IF(AND(F18="返却済",NOT(IF(ISNUMBER(K18),AND(K18&gt;=43831,K18&lt;=73050,K18=INT(K18)),FALSE()))),"返却済の返却日が必須",IF(AND(F18&lt;&gt;"返却済",COUNTA(K18)&gt;0),"返却済以外の返却日は空欄",IF(AND(F18="返却済",K18&lt;I18),"返却日は貸出日以上",IF(NOT(OR(L18="確認済",L18="要対応",L18="未確認")),"状態確認を記録",IF(NOT(OR(M18="確認済",M18="未確認")),"現物区分を確認",IF(AND(M18="確認済",NOT(IF(ISNUMBER(N18),AND(N18&gt;=43831,N18&lt;=73050,N18=INT(N18)),FALSE()))),"現物確認日が必須",IF(AND(M18="未確認",COUNTA(N18)&gt;0),"現物未確認の日付は空欄",IF(NOT(IF(ISNUMBER(O18),AND(O18&gt;=43831,O18&lt;=73050,O18=INT(O18)),FALSE())),"記録確認日が必須",IF(OR(O18&gt;備品の確認!$B$3,AND(COUNTA(I18)&gt;0,I18&gt;O18),AND(F18="返却済",K18&gt;O18),AND(M18="確認済",N18&gt;O18)),"貸出/返却/現物日≦記録確認日≦基準日","確認済み")))))))))))))))))))))))))),ISNUMBER(W18),W18=IF(V18="確認済み",0,1))),1,IF(W18&lt;&gt;0,0,IF(AND(IF(AND(F18="貸出中",COUNTA(J18)&gt;0),ISNUMBER(P18),ISTEXT(P18)),P18=IF(AND(F18="貸出中",COUNTA(J18)&gt;0),J18-備品の確認!$B$3,""),IF(AND(F18="返却済",COUNTA(J18)&gt;0),ISNUMBER(Q18),ISTEXT(Q18)),Q18=IF(AND(F18="返却済",COUNTA(J18)&gt;0),K18-J18,""),IF(M18="確認済",ISNUMBER(R18),ISTEXT(R18)),R18=IF(M18="確認済",備品の確認!$B$3-N18,""),ISTEXT(S18),S18=IF(M18="未確認","現物未確認",IF(R18&gt;備品の確認!$E$3,"確認間隔超過","確認間隔内")),ISTEXT(T18),T18=IF(F18="保管中","保管記録",IF(F18="返却済","返却記録",IF(F18="未確認","利用未確認",IF(COUNTA(J18)=0,"期限未確認",IF(P18&lt;0,"返却期限超過",IF(P18=0,"返却期日","貸出中")))))),ISNUMBER(U18),U18=IF(OR(B18="未確認",D18="未確認",F18="未確認",G18="未確認",L18&lt;&gt;"確認済",M18="未確認",S18="確認間隔超過",AND(F18="貸出中",OR(COUNTA(J18)=0,P18&lt;=0))),1,0)),0,1))))</f>
        <v>0</v>
      </c>
    </row>
    <row r="19" customFormat="false" ht="32" hidden="false" customHeight="true" outlineLevel="0" collapsed="false">
      <c r="A19" s="11" t="s">
        <v>76</v>
      </c>
      <c r="B19" s="12" t="s">
        <v>46</v>
      </c>
      <c r="C19" s="11" t="s">
        <v>47</v>
      </c>
      <c r="D19" s="13" t="s">
        <v>48</v>
      </c>
      <c r="E19" s="11" t="s">
        <v>47</v>
      </c>
      <c r="F19" s="13" t="s">
        <v>49</v>
      </c>
      <c r="G19" s="13" t="s">
        <v>50</v>
      </c>
      <c r="H19" s="11"/>
      <c r="I19" s="4"/>
      <c r="J19" s="4"/>
      <c r="K19" s="4"/>
      <c r="L19" s="13" t="s">
        <v>48</v>
      </c>
      <c r="M19" s="13" t="s">
        <v>48</v>
      </c>
      <c r="N19" s="4" t="n">
        <v>46295</v>
      </c>
      <c r="O19" s="4" t="n">
        <v>46326</v>
      </c>
      <c r="P19" s="14" t="str">
        <f aca="false">IF(V19="","",IF(W19&lt;&gt;0,NA(),IF(AND(F19="貸出中",COUNTA(J19)&gt;0),J19-備品の確認!$B$3,"")))</f>
        <v/>
      </c>
      <c r="Q19" s="14" t="str">
        <f aca="false">IF(V19="","",IF(W19&lt;&gt;0,NA(),IF(AND(F19="返却済",COUNTA(J19)&gt;0),K19-J19,"")))</f>
        <v/>
      </c>
      <c r="R19" s="14" t="n">
        <f aca="false">IF(V19="","",IF(W19&lt;&gt;0,NA(),IF(M19="確認済",備品の確認!$B$3-N19,"")))</f>
        <v>31</v>
      </c>
      <c r="S19" s="8" t="str">
        <f aca="false">IF(V19="","",IF(W19&lt;&gt;0,NA(),IF(M19="未確認","現物未確認",IF(R19&gt;備品の確認!$E$3,"確認間隔超過","確認間隔内"))))</f>
        <v>確認間隔超過</v>
      </c>
      <c r="T19" s="8" t="str">
        <f aca="false">IF(V19="","",IF(W19&lt;&gt;0,NA(),IF(F19="保管中","保管記録",IF(F19="返却済","返却記録",IF(F19="未確認","利用未確認",IF(COUNTA(J19)=0,"期限未確認",IF(P19&lt;0,"返却期限超過",IF(P19=0,"返却期日","貸出中"))))))))</f>
        <v>保管記録</v>
      </c>
      <c r="U19" s="1" t="n">
        <f aca="false">IF(V19="","",IF(W19&lt;&gt;0,NA(),IF(OR(B19="未確認",D19="未確認",F19="未確認",G19="未確認",L19&lt;&gt;"確認済",M19="未確認",S19="確認間隔超過",AND(F19="貸出中",OR(COUNTA(J19)=0,P19&lt;=0))),1,0)))</f>
        <v>1</v>
      </c>
      <c r="V19" s="10" t="str">
        <f aca="false">IF(COUNTA(A19:O19)=0,"",IF(NOT(AND(ISTEXT(A19),LEN(A19)=8,EXACT(LEFT(A19,4),"AST-"),ISNUMBER(FIND(MID(A19,5,1)&amp;"x","0x1x2x3x4x5x6x7x8x9x")),ISNUMBER(FIND(MID(A19,6,1)&amp;"x","0x1x2x3x4x5x6x7x8x9x")),ISNUMBER(FIND(MID(A19,7,1)&amp;"x","0x1x2x3x4x5x6x7x8x9x")),ISNUMBER(FIND(MID(A19,8,1)&amp;"x","0x1x2x3x4x5x6x7x8x9x")))),"備品IDはAST-と半角数字4桁",IF(COUNTIFS($A$8:$A$57,A19)&gt;1,"備品IDが重複",IF(NOT(OR(B19="PC",B19="周辺機器",B19="工具",B19="その他",B19="未確認")),"種類を確認",IF(NOT(AND(ISTEXT(C19),LEN(C19)=8,EXACT(LEFT(C19,4),"LOC-"),ISNUMBER(FIND(MID(C19,5,1)&amp;"x","0x1x2x3x4x5x6x7x8x9x")),ISNUMBER(FIND(MID(C19,6,1)&amp;"x","0x1x2x3x4x5x6x7x8x9x")),ISNUMBER(FIND(MID(C19,7,1)&amp;"x","0x1x2x3x4x5x6x7x8x9x")),ISNUMBER(FIND(MID(C19,8,1)&amp;"x","0x1x2x3x4x5x6x7x8x9x")))),"登録保管先IDはLOC-と半角数字4桁",IF(NOT(OR(D19="確認済",D19="未確認")),"所在区分を確認",IF(AND(D19="確認済",NOT(AND(ISTEXT(E19),LEN(E19)=8,EXACT(LEFT(E19,4),"LOC-"),ISNUMBER(FIND(MID(E19,5,1)&amp;"x","0x1x2x3x4x5x6x7x8x9x")),ISNUMBER(FIND(MID(E19,6,1)&amp;"x","0x1x2x3x4x5x6x7x8x9x")),ISNUMBER(FIND(MID(E19,7,1)&amp;"x","0x1x2x3x4x5x6x7x8x9x")),ISNUMBER(FIND(MID(E19,8,1)&amp;"x","0x1x2x3x4x5x6x7x8x9x"))))),"確認済所在IDが必須",IF(AND(D19="未確認",COUNTA(E19)&gt;0),"所在未確認は所在ID空欄",IF(NOT(OR(F19="保管中",F19="貸出中",F19="返却済",F19="未確認")),"利用区分を確認",IF(AND(F19="保管中",NOT(AND(G19="対象外",COUNTA(H19:K19)=0))),"保管中の借用者は対象外/貸出欄は空欄",IF(AND(F19&lt;&gt;"保管中",NOT(OR(G19="確認済",G19="未確認"))),"借用者を確認/未確認で記録",IF(AND(G19="確認済",NOT(AND(ISTEXT(H19),LEN(H19)=8,EXACT(LEFT(H19,4),"PER-"),ISNUMBER(FIND(MID(H19,5,1)&amp;"x","0x1x2x3x4x5x6x7x8x9x")),ISNUMBER(FIND(MID(H19,6,1)&amp;"x","0x1x2x3x4x5x6x7x8x9x")),ISNUMBER(FIND(MID(H19,7,1)&amp;"x","0x1x2x3x4x5x6x7x8x9x")),ISNUMBER(FIND(MID(H19,8,1)&amp;"x","0x1x2x3x4x5x6x7x8x9x"))))),"確認済借用者IDが必須",IF(AND(G19&lt;&gt;"確認済",COUNTA(H19)&gt;0),"未確認/対象外の借用者IDは空欄",IF(AND(OR(F19="貸出中",F19="返却済"),NOT(IF(ISNUMBER(I19),AND(I19&gt;=43831,I19&lt;=73050,I19=INT(I19)),FALSE()))),"貸出日が必須",IF(AND(COUNTA(I19)&gt;0,NOT(IF(ISNUMBER(I19),AND(I19&gt;=43831,I19&lt;=73050,I19=INT(I19)),FALSE()))),"貸出日は2020〜2099年/時刻なし",IF(AND(COUNTA(J19)&gt;0,NOT(IF(ISNUMBER(J19),AND(J19&gt;=43831,J19&lt;=73050,J19=INT(J19)),FALSE()))),"返却期日は2020〜2099年/時刻なし",IF(AND(COUNTA(J19)&gt;0,OR(COUNTA(I19)=0,J19&lt;I19)),"期日は貸出日以上/貸出日必須",IF(AND(F19="返却済",NOT(IF(ISNUMBER(K19),AND(K19&gt;=43831,K19&lt;=73050,K19=INT(K19)),FALSE()))),"返却済の返却日が必須",IF(AND(F19&lt;&gt;"返却済",COUNTA(K19)&gt;0),"返却済以外の返却日は空欄",IF(AND(F19="返却済",K19&lt;I19),"返却日は貸出日以上",IF(NOT(OR(L19="確認済",L19="要対応",L19="未確認")),"状態確認を記録",IF(NOT(OR(M19="確認済",M19="未確認")),"現物区分を確認",IF(AND(M19="確認済",NOT(IF(ISNUMBER(N19),AND(N19&gt;=43831,N19&lt;=73050,N19=INT(N19)),FALSE()))),"現物確認日が必須",IF(AND(M19="未確認",COUNTA(N19)&gt;0),"現物未確認の日付は空欄",IF(NOT(IF(ISNUMBER(O19),AND(O19&gt;=43831,O19&lt;=73050,O19=INT(O19)),FALSE())),"記録確認日が必須",IF(OR(O19&gt;備品の確認!$B$3,AND(COUNTA(I19)&gt;0,I19&gt;O19),AND(F19="返却済",K19&gt;O19),AND(M19="確認済",N19&gt;O19)),"貸出/返却/現物日≦記録確認日≦基準日","確認済み"))))))))))))))))))))))))))</f>
        <v>確認済み</v>
      </c>
      <c r="W19" s="6" t="n">
        <f aca="false">IF(V19="","",IF(V19="確認済み",0,1))</f>
        <v>0</v>
      </c>
      <c r="X19" s="6" t="n">
        <f aca="false">IF(COUNTA(A19:O19)=0,IF(AND(V19="",W19="",P19="",Q19="",R19="",S19="",T19="",U19=""),0,1),IF(NOT(AND(ISTEXT(V19),V19=IF(COUNTA(A19:O19)=0,"",IF(NOT(AND(ISTEXT(A19),LEN(A19)=8,EXACT(LEFT(A19,4),"AST-"),ISNUMBER(FIND(MID(A19,5,1)&amp;"x","0x1x2x3x4x5x6x7x8x9x")),ISNUMBER(FIND(MID(A19,6,1)&amp;"x","0x1x2x3x4x5x6x7x8x9x")),ISNUMBER(FIND(MID(A19,7,1)&amp;"x","0x1x2x3x4x5x6x7x8x9x")),ISNUMBER(FIND(MID(A19,8,1)&amp;"x","0x1x2x3x4x5x6x7x8x9x")))),"備品IDはAST-と半角数字4桁",IF(COUNTIFS($A$8:$A$57,A19)&gt;1,"備品IDが重複",IF(NOT(OR(B19="PC",B19="周辺機器",B19="工具",B19="その他",B19="未確認")),"種類を確認",IF(NOT(AND(ISTEXT(C19),LEN(C19)=8,EXACT(LEFT(C19,4),"LOC-"),ISNUMBER(FIND(MID(C19,5,1)&amp;"x","0x1x2x3x4x5x6x7x8x9x")),ISNUMBER(FIND(MID(C19,6,1)&amp;"x","0x1x2x3x4x5x6x7x8x9x")),ISNUMBER(FIND(MID(C19,7,1)&amp;"x","0x1x2x3x4x5x6x7x8x9x")),ISNUMBER(FIND(MID(C19,8,1)&amp;"x","0x1x2x3x4x5x6x7x8x9x")))),"登録保管先IDはLOC-と半角数字4桁",IF(NOT(OR(D19="確認済",D19="未確認")),"所在区分を確認",IF(AND(D19="確認済",NOT(AND(ISTEXT(E19),LEN(E19)=8,EXACT(LEFT(E19,4),"LOC-"),ISNUMBER(FIND(MID(E19,5,1)&amp;"x","0x1x2x3x4x5x6x7x8x9x")),ISNUMBER(FIND(MID(E19,6,1)&amp;"x","0x1x2x3x4x5x6x7x8x9x")),ISNUMBER(FIND(MID(E19,7,1)&amp;"x","0x1x2x3x4x5x6x7x8x9x")),ISNUMBER(FIND(MID(E19,8,1)&amp;"x","0x1x2x3x4x5x6x7x8x9x"))))),"確認済所在IDが必須",IF(AND(D19="未確認",COUNTA(E19)&gt;0),"所在未確認は所在ID空欄",IF(NOT(OR(F19="保管中",F19="貸出中",F19="返却済",F19="未確認")),"利用区分を確認",IF(AND(F19="保管中",NOT(AND(G19="対象外",COUNTA(H19:K19)=0))),"保管中の借用者は対象外/貸出欄は空欄",IF(AND(F19&lt;&gt;"保管中",NOT(OR(G19="確認済",G19="未確認"))),"借用者を確認/未確認で記録",IF(AND(G19="確認済",NOT(AND(ISTEXT(H19),LEN(H19)=8,EXACT(LEFT(H19,4),"PER-"),ISNUMBER(FIND(MID(H19,5,1)&amp;"x","0x1x2x3x4x5x6x7x8x9x")),ISNUMBER(FIND(MID(H19,6,1)&amp;"x","0x1x2x3x4x5x6x7x8x9x")),ISNUMBER(FIND(MID(H19,7,1)&amp;"x","0x1x2x3x4x5x6x7x8x9x")),ISNUMBER(FIND(MID(H19,8,1)&amp;"x","0x1x2x3x4x5x6x7x8x9x"))))),"確認済借用者IDが必須",IF(AND(G19&lt;&gt;"確認済",COUNTA(H19)&gt;0),"未確認/対象外の借用者IDは空欄",IF(AND(OR(F19="貸出中",F19="返却済"),NOT(IF(ISNUMBER(I19),AND(I19&gt;=43831,I19&lt;=73050,I19=INT(I19)),FALSE()))),"貸出日が必須",IF(AND(COUNTA(I19)&gt;0,NOT(IF(ISNUMBER(I19),AND(I19&gt;=43831,I19&lt;=73050,I19=INT(I19)),FALSE()))),"貸出日は2020〜2099年/時刻なし",IF(AND(COUNTA(J19)&gt;0,NOT(IF(ISNUMBER(J19),AND(J19&gt;=43831,J19&lt;=73050,J19=INT(J19)),FALSE()))),"返却期日は2020〜2099年/時刻なし",IF(AND(COUNTA(J19)&gt;0,OR(COUNTA(I19)=0,J19&lt;I19)),"期日は貸出日以上/貸出日必須",IF(AND(F19="返却済",NOT(IF(ISNUMBER(K19),AND(K19&gt;=43831,K19&lt;=73050,K19=INT(K19)),FALSE()))),"返却済の返却日が必須",IF(AND(F19&lt;&gt;"返却済",COUNTA(K19)&gt;0),"返却済以外の返却日は空欄",IF(AND(F19="返却済",K19&lt;I19),"返却日は貸出日以上",IF(NOT(OR(L19="確認済",L19="要対応",L19="未確認")),"状態確認を記録",IF(NOT(OR(M19="確認済",M19="未確認")),"現物区分を確認",IF(AND(M19="確認済",NOT(IF(ISNUMBER(N19),AND(N19&gt;=43831,N19&lt;=73050,N19=INT(N19)),FALSE()))),"現物確認日が必須",IF(AND(M19="未確認",COUNTA(N19)&gt;0),"現物未確認の日付は空欄",IF(NOT(IF(ISNUMBER(O19),AND(O19&gt;=43831,O19&lt;=73050,O19=INT(O19)),FALSE())),"記録確認日が必須",IF(OR(O19&gt;備品の確認!$B$3,AND(COUNTA(I19)&gt;0,I19&gt;O19),AND(F19="返却済",K19&gt;O19),AND(M19="確認済",N19&gt;O19)),"貸出/返却/現物日≦記録確認日≦基準日","確認済み")))))))))))))))))))))))))),ISNUMBER(W19),W19=IF(V19="確認済み",0,1))),1,IF(W19&lt;&gt;0,0,IF(AND(IF(AND(F19="貸出中",COUNTA(J19)&gt;0),ISNUMBER(P19),ISTEXT(P19)),P19=IF(AND(F19="貸出中",COUNTA(J19)&gt;0),J19-備品の確認!$B$3,""),IF(AND(F19="返却済",COUNTA(J19)&gt;0),ISNUMBER(Q19),ISTEXT(Q19)),Q19=IF(AND(F19="返却済",COUNTA(J19)&gt;0),K19-J19,""),IF(M19="確認済",ISNUMBER(R19),ISTEXT(R19)),R19=IF(M19="確認済",備品の確認!$B$3-N19,""),ISTEXT(S19),S19=IF(M19="未確認","現物未確認",IF(R19&gt;備品の確認!$E$3,"確認間隔超過","確認間隔内")),ISTEXT(T19),T19=IF(F19="保管中","保管記録",IF(F19="返却済","返却記録",IF(F19="未確認","利用未確認",IF(COUNTA(J19)=0,"期限未確認",IF(P19&lt;0,"返却期限超過",IF(P19=0,"返却期日","貸出中")))))),ISNUMBER(U19),U19=IF(OR(B19="未確認",D19="未確認",F19="未確認",G19="未確認",L19&lt;&gt;"確認済",M19="未確認",S19="確認間隔超過",AND(F19="貸出中",OR(COUNTA(J19)=0,P19&lt;=0))),1,0)),0,1))))</f>
        <v>0</v>
      </c>
    </row>
    <row r="20" customFormat="false" ht="32" hidden="false" customHeight="true" outlineLevel="0" collapsed="false">
      <c r="A20" s="11"/>
      <c r="B20" s="12"/>
      <c r="C20" s="11"/>
      <c r="D20" s="13"/>
      <c r="E20" s="11"/>
      <c r="F20" s="13"/>
      <c r="G20" s="13"/>
      <c r="H20" s="11"/>
      <c r="I20" s="4"/>
      <c r="J20" s="4"/>
      <c r="K20" s="4"/>
      <c r="L20" s="13"/>
      <c r="M20" s="13"/>
      <c r="N20" s="4"/>
      <c r="O20" s="4"/>
      <c r="P20" s="14" t="str">
        <f aca="false">IF(V20="","",IF(W20&lt;&gt;0,NA(),IF(AND(F20="貸出中",COUNTA(J20)&gt;0),J20-備品の確認!$B$3,"")))</f>
        <v/>
      </c>
      <c r="Q20" s="14" t="str">
        <f aca="false">IF(V20="","",IF(W20&lt;&gt;0,NA(),IF(AND(F20="返却済",COUNTA(J20)&gt;0),K20-J20,"")))</f>
        <v/>
      </c>
      <c r="R20" s="14" t="str">
        <f aca="false">IF(V20="","",IF(W20&lt;&gt;0,NA(),IF(M20="確認済",備品の確認!$B$3-N20,"")))</f>
        <v/>
      </c>
      <c r="S20" s="8" t="str">
        <f aca="false">IF(V20="","",IF(W20&lt;&gt;0,NA(),IF(M20="未確認","現物未確認",IF(R20&gt;備品の確認!$E$3,"確認間隔超過","確認間隔内"))))</f>
        <v/>
      </c>
      <c r="T20" s="8" t="str">
        <f aca="false">IF(V20="","",IF(W20&lt;&gt;0,NA(),IF(F20="保管中","保管記録",IF(F20="返却済","返却記録",IF(F20="未確認","利用未確認",IF(COUNTA(J20)=0,"期限未確認",IF(P20&lt;0,"返却期限超過",IF(P20=0,"返却期日","貸出中"))))))))</f>
        <v/>
      </c>
      <c r="U20" s="1" t="str">
        <f aca="false">IF(V20="","",IF(W20&lt;&gt;0,NA(),IF(OR(B20="未確認",D20="未確認",F20="未確認",G20="未確認",L20&lt;&gt;"確認済",M20="未確認",S20="確認間隔超過",AND(F20="貸出中",OR(COUNTA(J20)=0,P20&lt;=0))),1,0)))</f>
        <v/>
      </c>
      <c r="V20" s="10" t="str">
        <f aca="false">IF(COUNTA(A20:O20)=0,"",IF(NOT(AND(ISTEXT(A20),LEN(A20)=8,EXACT(LEFT(A20,4),"AST-"),ISNUMBER(FIND(MID(A20,5,1)&amp;"x","0x1x2x3x4x5x6x7x8x9x")),ISNUMBER(FIND(MID(A20,6,1)&amp;"x","0x1x2x3x4x5x6x7x8x9x")),ISNUMBER(FIND(MID(A20,7,1)&amp;"x","0x1x2x3x4x5x6x7x8x9x")),ISNUMBER(FIND(MID(A20,8,1)&amp;"x","0x1x2x3x4x5x6x7x8x9x")))),"備品IDはAST-と半角数字4桁",IF(COUNTIFS($A$8:$A$57,A20)&gt;1,"備品IDが重複",IF(NOT(OR(B20="PC",B20="周辺機器",B20="工具",B20="その他",B20="未確認")),"種類を確認",IF(NOT(AND(ISTEXT(C20),LEN(C20)=8,EXACT(LEFT(C20,4),"LOC-"),ISNUMBER(FIND(MID(C20,5,1)&amp;"x","0x1x2x3x4x5x6x7x8x9x")),ISNUMBER(FIND(MID(C20,6,1)&amp;"x","0x1x2x3x4x5x6x7x8x9x")),ISNUMBER(FIND(MID(C20,7,1)&amp;"x","0x1x2x3x4x5x6x7x8x9x")),ISNUMBER(FIND(MID(C20,8,1)&amp;"x","0x1x2x3x4x5x6x7x8x9x")))),"登録保管先IDはLOC-と半角数字4桁",IF(NOT(OR(D20="確認済",D20="未確認")),"所在区分を確認",IF(AND(D20="確認済",NOT(AND(ISTEXT(E20),LEN(E20)=8,EXACT(LEFT(E20,4),"LOC-"),ISNUMBER(FIND(MID(E20,5,1)&amp;"x","0x1x2x3x4x5x6x7x8x9x")),ISNUMBER(FIND(MID(E20,6,1)&amp;"x","0x1x2x3x4x5x6x7x8x9x")),ISNUMBER(FIND(MID(E20,7,1)&amp;"x","0x1x2x3x4x5x6x7x8x9x")),ISNUMBER(FIND(MID(E20,8,1)&amp;"x","0x1x2x3x4x5x6x7x8x9x"))))),"確認済所在IDが必須",IF(AND(D20="未確認",COUNTA(E20)&gt;0),"所在未確認は所在ID空欄",IF(NOT(OR(F20="保管中",F20="貸出中",F20="返却済",F20="未確認")),"利用区分を確認",IF(AND(F20="保管中",NOT(AND(G20="対象外",COUNTA(H20:K20)=0))),"保管中の借用者は対象外/貸出欄は空欄",IF(AND(F20&lt;&gt;"保管中",NOT(OR(G20="確認済",G20="未確認"))),"借用者を確認/未確認で記録",IF(AND(G20="確認済",NOT(AND(ISTEXT(H20),LEN(H20)=8,EXACT(LEFT(H20,4),"PER-"),ISNUMBER(FIND(MID(H20,5,1)&amp;"x","0x1x2x3x4x5x6x7x8x9x")),ISNUMBER(FIND(MID(H20,6,1)&amp;"x","0x1x2x3x4x5x6x7x8x9x")),ISNUMBER(FIND(MID(H20,7,1)&amp;"x","0x1x2x3x4x5x6x7x8x9x")),ISNUMBER(FIND(MID(H20,8,1)&amp;"x","0x1x2x3x4x5x6x7x8x9x"))))),"確認済借用者IDが必須",IF(AND(G20&lt;&gt;"確認済",COUNTA(H20)&gt;0),"未確認/対象外の借用者IDは空欄",IF(AND(OR(F20="貸出中",F20="返却済"),NOT(IF(ISNUMBER(I20),AND(I20&gt;=43831,I20&lt;=73050,I20=INT(I20)),FALSE()))),"貸出日が必須",IF(AND(COUNTA(I20)&gt;0,NOT(IF(ISNUMBER(I20),AND(I20&gt;=43831,I20&lt;=73050,I20=INT(I20)),FALSE()))),"貸出日は2020〜2099年/時刻なし",IF(AND(COUNTA(J20)&gt;0,NOT(IF(ISNUMBER(J20),AND(J20&gt;=43831,J20&lt;=73050,J20=INT(J20)),FALSE()))),"返却期日は2020〜2099年/時刻なし",IF(AND(COUNTA(J20)&gt;0,OR(COUNTA(I20)=0,J20&lt;I20)),"期日は貸出日以上/貸出日必須",IF(AND(F20="返却済",NOT(IF(ISNUMBER(K20),AND(K20&gt;=43831,K20&lt;=73050,K20=INT(K20)),FALSE()))),"返却済の返却日が必須",IF(AND(F20&lt;&gt;"返却済",COUNTA(K20)&gt;0),"返却済以外の返却日は空欄",IF(AND(F20="返却済",K20&lt;I20),"返却日は貸出日以上",IF(NOT(OR(L20="確認済",L20="要対応",L20="未確認")),"状態確認を記録",IF(NOT(OR(M20="確認済",M20="未確認")),"現物区分を確認",IF(AND(M20="確認済",NOT(IF(ISNUMBER(N20),AND(N20&gt;=43831,N20&lt;=73050,N20=INT(N20)),FALSE()))),"現物確認日が必須",IF(AND(M20="未確認",COUNTA(N20)&gt;0),"現物未確認の日付は空欄",IF(NOT(IF(ISNUMBER(O20),AND(O20&gt;=43831,O20&lt;=73050,O20=INT(O20)),FALSE())),"記録確認日が必須",IF(OR(O20&gt;備品の確認!$B$3,AND(COUNTA(I20)&gt;0,I20&gt;O20),AND(F20="返却済",K20&gt;O20),AND(M20="確認済",N20&gt;O20)),"貸出/返却/現物日≦記録確認日≦基準日","確認済み"))))))))))))))))))))))))))</f>
        <v/>
      </c>
      <c r="W20" s="6" t="str">
        <f aca="false">IF(V20="","",IF(V20="確認済み",0,1))</f>
        <v/>
      </c>
      <c r="X20" s="6" t="n">
        <f aca="false">IF(COUNTA(A20:O20)=0,IF(AND(V20="",W20="",P20="",Q20="",R20="",S20="",T20="",U20=""),0,1),IF(NOT(AND(ISTEXT(V20),V20=IF(COUNTA(A20:O20)=0,"",IF(NOT(AND(ISTEXT(A20),LEN(A20)=8,EXACT(LEFT(A20,4),"AST-"),ISNUMBER(FIND(MID(A20,5,1)&amp;"x","0x1x2x3x4x5x6x7x8x9x")),ISNUMBER(FIND(MID(A20,6,1)&amp;"x","0x1x2x3x4x5x6x7x8x9x")),ISNUMBER(FIND(MID(A20,7,1)&amp;"x","0x1x2x3x4x5x6x7x8x9x")),ISNUMBER(FIND(MID(A20,8,1)&amp;"x","0x1x2x3x4x5x6x7x8x9x")))),"備品IDはAST-と半角数字4桁",IF(COUNTIFS($A$8:$A$57,A20)&gt;1,"備品IDが重複",IF(NOT(OR(B20="PC",B20="周辺機器",B20="工具",B20="その他",B20="未確認")),"種類を確認",IF(NOT(AND(ISTEXT(C20),LEN(C20)=8,EXACT(LEFT(C20,4),"LOC-"),ISNUMBER(FIND(MID(C20,5,1)&amp;"x","0x1x2x3x4x5x6x7x8x9x")),ISNUMBER(FIND(MID(C20,6,1)&amp;"x","0x1x2x3x4x5x6x7x8x9x")),ISNUMBER(FIND(MID(C20,7,1)&amp;"x","0x1x2x3x4x5x6x7x8x9x")),ISNUMBER(FIND(MID(C20,8,1)&amp;"x","0x1x2x3x4x5x6x7x8x9x")))),"登録保管先IDはLOC-と半角数字4桁",IF(NOT(OR(D20="確認済",D20="未確認")),"所在区分を確認",IF(AND(D20="確認済",NOT(AND(ISTEXT(E20),LEN(E20)=8,EXACT(LEFT(E20,4),"LOC-"),ISNUMBER(FIND(MID(E20,5,1)&amp;"x","0x1x2x3x4x5x6x7x8x9x")),ISNUMBER(FIND(MID(E20,6,1)&amp;"x","0x1x2x3x4x5x6x7x8x9x")),ISNUMBER(FIND(MID(E20,7,1)&amp;"x","0x1x2x3x4x5x6x7x8x9x")),ISNUMBER(FIND(MID(E20,8,1)&amp;"x","0x1x2x3x4x5x6x7x8x9x"))))),"確認済所在IDが必須",IF(AND(D20="未確認",COUNTA(E20)&gt;0),"所在未確認は所在ID空欄",IF(NOT(OR(F20="保管中",F20="貸出中",F20="返却済",F20="未確認")),"利用区分を確認",IF(AND(F20="保管中",NOT(AND(G20="対象外",COUNTA(H20:K20)=0))),"保管中の借用者は対象外/貸出欄は空欄",IF(AND(F20&lt;&gt;"保管中",NOT(OR(G20="確認済",G20="未確認"))),"借用者を確認/未確認で記録",IF(AND(G20="確認済",NOT(AND(ISTEXT(H20),LEN(H20)=8,EXACT(LEFT(H20,4),"PER-"),ISNUMBER(FIND(MID(H20,5,1)&amp;"x","0x1x2x3x4x5x6x7x8x9x")),ISNUMBER(FIND(MID(H20,6,1)&amp;"x","0x1x2x3x4x5x6x7x8x9x")),ISNUMBER(FIND(MID(H20,7,1)&amp;"x","0x1x2x3x4x5x6x7x8x9x")),ISNUMBER(FIND(MID(H20,8,1)&amp;"x","0x1x2x3x4x5x6x7x8x9x"))))),"確認済借用者IDが必須",IF(AND(G20&lt;&gt;"確認済",COUNTA(H20)&gt;0),"未確認/対象外の借用者IDは空欄",IF(AND(OR(F20="貸出中",F20="返却済"),NOT(IF(ISNUMBER(I20),AND(I20&gt;=43831,I20&lt;=73050,I20=INT(I20)),FALSE()))),"貸出日が必須",IF(AND(COUNTA(I20)&gt;0,NOT(IF(ISNUMBER(I20),AND(I20&gt;=43831,I20&lt;=73050,I20=INT(I20)),FALSE()))),"貸出日は2020〜2099年/時刻なし",IF(AND(COUNTA(J20)&gt;0,NOT(IF(ISNUMBER(J20),AND(J20&gt;=43831,J20&lt;=73050,J20=INT(J20)),FALSE()))),"返却期日は2020〜2099年/時刻なし",IF(AND(COUNTA(J20)&gt;0,OR(COUNTA(I20)=0,J20&lt;I20)),"期日は貸出日以上/貸出日必須",IF(AND(F20="返却済",NOT(IF(ISNUMBER(K20),AND(K20&gt;=43831,K20&lt;=73050,K20=INT(K20)),FALSE()))),"返却済の返却日が必須",IF(AND(F20&lt;&gt;"返却済",COUNTA(K20)&gt;0),"返却済以外の返却日は空欄",IF(AND(F20="返却済",K20&lt;I20),"返却日は貸出日以上",IF(NOT(OR(L20="確認済",L20="要対応",L20="未確認")),"状態確認を記録",IF(NOT(OR(M20="確認済",M20="未確認")),"現物区分を確認",IF(AND(M20="確認済",NOT(IF(ISNUMBER(N20),AND(N20&gt;=43831,N20&lt;=73050,N20=INT(N20)),FALSE()))),"現物確認日が必須",IF(AND(M20="未確認",COUNTA(N20)&gt;0),"現物未確認の日付は空欄",IF(NOT(IF(ISNUMBER(O20),AND(O20&gt;=43831,O20&lt;=73050,O20=INT(O20)),FALSE())),"記録確認日が必須",IF(OR(O20&gt;備品の確認!$B$3,AND(COUNTA(I20)&gt;0,I20&gt;O20),AND(F20="返却済",K20&gt;O20),AND(M20="確認済",N20&gt;O20)),"貸出/返却/現物日≦記録確認日≦基準日","確認済み")))))))))))))))))))))))))),ISNUMBER(W20),W20=IF(V20="確認済み",0,1))),1,IF(W20&lt;&gt;0,0,IF(AND(IF(AND(F20="貸出中",COUNTA(J20)&gt;0),ISNUMBER(P20),ISTEXT(P20)),P20=IF(AND(F20="貸出中",COUNTA(J20)&gt;0),J20-備品の確認!$B$3,""),IF(AND(F20="返却済",COUNTA(J20)&gt;0),ISNUMBER(Q20),ISTEXT(Q20)),Q20=IF(AND(F20="返却済",COUNTA(J20)&gt;0),K20-J20,""),IF(M20="確認済",ISNUMBER(R20),ISTEXT(R20)),R20=IF(M20="確認済",備品の確認!$B$3-N20,""),ISTEXT(S20),S20=IF(M20="未確認","現物未確認",IF(R20&gt;備品の確認!$E$3,"確認間隔超過","確認間隔内")),ISTEXT(T20),T20=IF(F20="保管中","保管記録",IF(F20="返却済","返却記録",IF(F20="未確認","利用未確認",IF(COUNTA(J20)=0,"期限未確認",IF(P20&lt;0,"返却期限超過",IF(P20=0,"返却期日","貸出中")))))),ISNUMBER(U20),U20=IF(OR(B20="未確認",D20="未確認",F20="未確認",G20="未確認",L20&lt;&gt;"確認済",M20="未確認",S20="確認間隔超過",AND(F20="貸出中",OR(COUNTA(J20)=0,P20&lt;=0))),1,0)),0,1))))</f>
        <v>0</v>
      </c>
    </row>
    <row r="21" customFormat="false" ht="32" hidden="false" customHeight="true" outlineLevel="0" collapsed="false">
      <c r="A21" s="11"/>
      <c r="B21" s="12"/>
      <c r="C21" s="11"/>
      <c r="D21" s="13"/>
      <c r="E21" s="11"/>
      <c r="F21" s="13"/>
      <c r="G21" s="13"/>
      <c r="H21" s="11"/>
      <c r="I21" s="4"/>
      <c r="J21" s="4"/>
      <c r="K21" s="4"/>
      <c r="L21" s="13"/>
      <c r="M21" s="13"/>
      <c r="N21" s="4"/>
      <c r="O21" s="4"/>
      <c r="P21" s="14" t="str">
        <f aca="false">IF(V21="","",IF(W21&lt;&gt;0,NA(),IF(AND(F21="貸出中",COUNTA(J21)&gt;0),J21-備品の確認!$B$3,"")))</f>
        <v/>
      </c>
      <c r="Q21" s="14" t="str">
        <f aca="false">IF(V21="","",IF(W21&lt;&gt;0,NA(),IF(AND(F21="返却済",COUNTA(J21)&gt;0),K21-J21,"")))</f>
        <v/>
      </c>
      <c r="R21" s="14" t="str">
        <f aca="false">IF(V21="","",IF(W21&lt;&gt;0,NA(),IF(M21="確認済",備品の確認!$B$3-N21,"")))</f>
        <v/>
      </c>
      <c r="S21" s="8" t="str">
        <f aca="false">IF(V21="","",IF(W21&lt;&gt;0,NA(),IF(M21="未確認","現物未確認",IF(R21&gt;備品の確認!$E$3,"確認間隔超過","確認間隔内"))))</f>
        <v/>
      </c>
      <c r="T21" s="8" t="str">
        <f aca="false">IF(V21="","",IF(W21&lt;&gt;0,NA(),IF(F21="保管中","保管記録",IF(F21="返却済","返却記録",IF(F21="未確認","利用未確認",IF(COUNTA(J21)=0,"期限未確認",IF(P21&lt;0,"返却期限超過",IF(P21=0,"返却期日","貸出中"))))))))</f>
        <v/>
      </c>
      <c r="U21" s="1" t="str">
        <f aca="false">IF(V21="","",IF(W21&lt;&gt;0,NA(),IF(OR(B21="未確認",D21="未確認",F21="未確認",G21="未確認",L21&lt;&gt;"確認済",M21="未確認",S21="確認間隔超過",AND(F21="貸出中",OR(COUNTA(J21)=0,P21&lt;=0))),1,0)))</f>
        <v/>
      </c>
      <c r="V21" s="10" t="str">
        <f aca="false">IF(COUNTA(A21:O21)=0,"",IF(NOT(AND(ISTEXT(A21),LEN(A21)=8,EXACT(LEFT(A21,4),"AST-"),ISNUMBER(FIND(MID(A21,5,1)&amp;"x","0x1x2x3x4x5x6x7x8x9x")),ISNUMBER(FIND(MID(A21,6,1)&amp;"x","0x1x2x3x4x5x6x7x8x9x")),ISNUMBER(FIND(MID(A21,7,1)&amp;"x","0x1x2x3x4x5x6x7x8x9x")),ISNUMBER(FIND(MID(A21,8,1)&amp;"x","0x1x2x3x4x5x6x7x8x9x")))),"備品IDはAST-と半角数字4桁",IF(COUNTIFS($A$8:$A$57,A21)&gt;1,"備品IDが重複",IF(NOT(OR(B21="PC",B21="周辺機器",B21="工具",B21="その他",B21="未確認")),"種類を確認",IF(NOT(AND(ISTEXT(C21),LEN(C21)=8,EXACT(LEFT(C21,4),"LOC-"),ISNUMBER(FIND(MID(C21,5,1)&amp;"x","0x1x2x3x4x5x6x7x8x9x")),ISNUMBER(FIND(MID(C21,6,1)&amp;"x","0x1x2x3x4x5x6x7x8x9x")),ISNUMBER(FIND(MID(C21,7,1)&amp;"x","0x1x2x3x4x5x6x7x8x9x")),ISNUMBER(FIND(MID(C21,8,1)&amp;"x","0x1x2x3x4x5x6x7x8x9x")))),"登録保管先IDはLOC-と半角数字4桁",IF(NOT(OR(D21="確認済",D21="未確認")),"所在区分を確認",IF(AND(D21="確認済",NOT(AND(ISTEXT(E21),LEN(E21)=8,EXACT(LEFT(E21,4),"LOC-"),ISNUMBER(FIND(MID(E21,5,1)&amp;"x","0x1x2x3x4x5x6x7x8x9x")),ISNUMBER(FIND(MID(E21,6,1)&amp;"x","0x1x2x3x4x5x6x7x8x9x")),ISNUMBER(FIND(MID(E21,7,1)&amp;"x","0x1x2x3x4x5x6x7x8x9x")),ISNUMBER(FIND(MID(E21,8,1)&amp;"x","0x1x2x3x4x5x6x7x8x9x"))))),"確認済所在IDが必須",IF(AND(D21="未確認",COUNTA(E21)&gt;0),"所在未確認は所在ID空欄",IF(NOT(OR(F21="保管中",F21="貸出中",F21="返却済",F21="未確認")),"利用区分を確認",IF(AND(F21="保管中",NOT(AND(G21="対象外",COUNTA(H21:K21)=0))),"保管中の借用者は対象外/貸出欄は空欄",IF(AND(F21&lt;&gt;"保管中",NOT(OR(G21="確認済",G21="未確認"))),"借用者を確認/未確認で記録",IF(AND(G21="確認済",NOT(AND(ISTEXT(H21),LEN(H21)=8,EXACT(LEFT(H21,4),"PER-"),ISNUMBER(FIND(MID(H21,5,1)&amp;"x","0x1x2x3x4x5x6x7x8x9x")),ISNUMBER(FIND(MID(H21,6,1)&amp;"x","0x1x2x3x4x5x6x7x8x9x")),ISNUMBER(FIND(MID(H21,7,1)&amp;"x","0x1x2x3x4x5x6x7x8x9x")),ISNUMBER(FIND(MID(H21,8,1)&amp;"x","0x1x2x3x4x5x6x7x8x9x"))))),"確認済借用者IDが必須",IF(AND(G21&lt;&gt;"確認済",COUNTA(H21)&gt;0),"未確認/対象外の借用者IDは空欄",IF(AND(OR(F21="貸出中",F21="返却済"),NOT(IF(ISNUMBER(I21),AND(I21&gt;=43831,I21&lt;=73050,I21=INT(I21)),FALSE()))),"貸出日が必須",IF(AND(COUNTA(I21)&gt;0,NOT(IF(ISNUMBER(I21),AND(I21&gt;=43831,I21&lt;=73050,I21=INT(I21)),FALSE()))),"貸出日は2020〜2099年/時刻なし",IF(AND(COUNTA(J21)&gt;0,NOT(IF(ISNUMBER(J21),AND(J21&gt;=43831,J21&lt;=73050,J21=INT(J21)),FALSE()))),"返却期日は2020〜2099年/時刻なし",IF(AND(COUNTA(J21)&gt;0,OR(COUNTA(I21)=0,J21&lt;I21)),"期日は貸出日以上/貸出日必須",IF(AND(F21="返却済",NOT(IF(ISNUMBER(K21),AND(K21&gt;=43831,K21&lt;=73050,K21=INT(K21)),FALSE()))),"返却済の返却日が必須",IF(AND(F21&lt;&gt;"返却済",COUNTA(K21)&gt;0),"返却済以外の返却日は空欄",IF(AND(F21="返却済",K21&lt;I21),"返却日は貸出日以上",IF(NOT(OR(L21="確認済",L21="要対応",L21="未確認")),"状態確認を記録",IF(NOT(OR(M21="確認済",M21="未確認")),"現物区分を確認",IF(AND(M21="確認済",NOT(IF(ISNUMBER(N21),AND(N21&gt;=43831,N21&lt;=73050,N21=INT(N21)),FALSE()))),"現物確認日が必須",IF(AND(M21="未確認",COUNTA(N21)&gt;0),"現物未確認の日付は空欄",IF(NOT(IF(ISNUMBER(O21),AND(O21&gt;=43831,O21&lt;=73050,O21=INT(O21)),FALSE())),"記録確認日が必須",IF(OR(O21&gt;備品の確認!$B$3,AND(COUNTA(I21)&gt;0,I21&gt;O21),AND(F21="返却済",K21&gt;O21),AND(M21="確認済",N21&gt;O21)),"貸出/返却/現物日≦記録確認日≦基準日","確認済み"))))))))))))))))))))))))))</f>
        <v/>
      </c>
      <c r="W21" s="6" t="str">
        <f aca="false">IF(V21="","",IF(V21="確認済み",0,1))</f>
        <v/>
      </c>
      <c r="X21" s="6" t="n">
        <f aca="false">IF(COUNTA(A21:O21)=0,IF(AND(V21="",W21="",P21="",Q21="",R21="",S21="",T21="",U21=""),0,1),IF(NOT(AND(ISTEXT(V21),V21=IF(COUNTA(A21:O21)=0,"",IF(NOT(AND(ISTEXT(A21),LEN(A21)=8,EXACT(LEFT(A21,4),"AST-"),ISNUMBER(FIND(MID(A21,5,1)&amp;"x","0x1x2x3x4x5x6x7x8x9x")),ISNUMBER(FIND(MID(A21,6,1)&amp;"x","0x1x2x3x4x5x6x7x8x9x")),ISNUMBER(FIND(MID(A21,7,1)&amp;"x","0x1x2x3x4x5x6x7x8x9x")),ISNUMBER(FIND(MID(A21,8,1)&amp;"x","0x1x2x3x4x5x6x7x8x9x")))),"備品IDはAST-と半角数字4桁",IF(COUNTIFS($A$8:$A$57,A21)&gt;1,"備品IDが重複",IF(NOT(OR(B21="PC",B21="周辺機器",B21="工具",B21="その他",B21="未確認")),"種類を確認",IF(NOT(AND(ISTEXT(C21),LEN(C21)=8,EXACT(LEFT(C21,4),"LOC-"),ISNUMBER(FIND(MID(C21,5,1)&amp;"x","0x1x2x3x4x5x6x7x8x9x")),ISNUMBER(FIND(MID(C21,6,1)&amp;"x","0x1x2x3x4x5x6x7x8x9x")),ISNUMBER(FIND(MID(C21,7,1)&amp;"x","0x1x2x3x4x5x6x7x8x9x")),ISNUMBER(FIND(MID(C21,8,1)&amp;"x","0x1x2x3x4x5x6x7x8x9x")))),"登録保管先IDはLOC-と半角数字4桁",IF(NOT(OR(D21="確認済",D21="未確認")),"所在区分を確認",IF(AND(D21="確認済",NOT(AND(ISTEXT(E21),LEN(E21)=8,EXACT(LEFT(E21,4),"LOC-"),ISNUMBER(FIND(MID(E21,5,1)&amp;"x","0x1x2x3x4x5x6x7x8x9x")),ISNUMBER(FIND(MID(E21,6,1)&amp;"x","0x1x2x3x4x5x6x7x8x9x")),ISNUMBER(FIND(MID(E21,7,1)&amp;"x","0x1x2x3x4x5x6x7x8x9x")),ISNUMBER(FIND(MID(E21,8,1)&amp;"x","0x1x2x3x4x5x6x7x8x9x"))))),"確認済所在IDが必須",IF(AND(D21="未確認",COUNTA(E21)&gt;0),"所在未確認は所在ID空欄",IF(NOT(OR(F21="保管中",F21="貸出中",F21="返却済",F21="未確認")),"利用区分を確認",IF(AND(F21="保管中",NOT(AND(G21="対象外",COUNTA(H21:K21)=0))),"保管中の借用者は対象外/貸出欄は空欄",IF(AND(F21&lt;&gt;"保管中",NOT(OR(G21="確認済",G21="未確認"))),"借用者を確認/未確認で記録",IF(AND(G21="確認済",NOT(AND(ISTEXT(H21),LEN(H21)=8,EXACT(LEFT(H21,4),"PER-"),ISNUMBER(FIND(MID(H21,5,1)&amp;"x","0x1x2x3x4x5x6x7x8x9x")),ISNUMBER(FIND(MID(H21,6,1)&amp;"x","0x1x2x3x4x5x6x7x8x9x")),ISNUMBER(FIND(MID(H21,7,1)&amp;"x","0x1x2x3x4x5x6x7x8x9x")),ISNUMBER(FIND(MID(H21,8,1)&amp;"x","0x1x2x3x4x5x6x7x8x9x"))))),"確認済借用者IDが必須",IF(AND(G21&lt;&gt;"確認済",COUNTA(H21)&gt;0),"未確認/対象外の借用者IDは空欄",IF(AND(OR(F21="貸出中",F21="返却済"),NOT(IF(ISNUMBER(I21),AND(I21&gt;=43831,I21&lt;=73050,I21=INT(I21)),FALSE()))),"貸出日が必須",IF(AND(COUNTA(I21)&gt;0,NOT(IF(ISNUMBER(I21),AND(I21&gt;=43831,I21&lt;=73050,I21=INT(I21)),FALSE()))),"貸出日は2020〜2099年/時刻なし",IF(AND(COUNTA(J21)&gt;0,NOT(IF(ISNUMBER(J21),AND(J21&gt;=43831,J21&lt;=73050,J21=INT(J21)),FALSE()))),"返却期日は2020〜2099年/時刻なし",IF(AND(COUNTA(J21)&gt;0,OR(COUNTA(I21)=0,J21&lt;I21)),"期日は貸出日以上/貸出日必須",IF(AND(F21="返却済",NOT(IF(ISNUMBER(K21),AND(K21&gt;=43831,K21&lt;=73050,K21=INT(K21)),FALSE()))),"返却済の返却日が必須",IF(AND(F21&lt;&gt;"返却済",COUNTA(K21)&gt;0),"返却済以外の返却日は空欄",IF(AND(F21="返却済",K21&lt;I21),"返却日は貸出日以上",IF(NOT(OR(L21="確認済",L21="要対応",L21="未確認")),"状態確認を記録",IF(NOT(OR(M21="確認済",M21="未確認")),"現物区分を確認",IF(AND(M21="確認済",NOT(IF(ISNUMBER(N21),AND(N21&gt;=43831,N21&lt;=73050,N21=INT(N21)),FALSE()))),"現物確認日が必須",IF(AND(M21="未確認",COUNTA(N21)&gt;0),"現物未確認の日付は空欄",IF(NOT(IF(ISNUMBER(O21),AND(O21&gt;=43831,O21&lt;=73050,O21=INT(O21)),FALSE())),"記録確認日が必須",IF(OR(O21&gt;備品の確認!$B$3,AND(COUNTA(I21)&gt;0,I21&gt;O21),AND(F21="返却済",K21&gt;O21),AND(M21="確認済",N21&gt;O21)),"貸出/返却/現物日≦記録確認日≦基準日","確認済み")))))))))))))))))))))))))),ISNUMBER(W21),W21=IF(V21="確認済み",0,1))),1,IF(W21&lt;&gt;0,0,IF(AND(IF(AND(F21="貸出中",COUNTA(J21)&gt;0),ISNUMBER(P21),ISTEXT(P21)),P21=IF(AND(F21="貸出中",COUNTA(J21)&gt;0),J21-備品の確認!$B$3,""),IF(AND(F21="返却済",COUNTA(J21)&gt;0),ISNUMBER(Q21),ISTEXT(Q21)),Q21=IF(AND(F21="返却済",COUNTA(J21)&gt;0),K21-J21,""),IF(M21="確認済",ISNUMBER(R21),ISTEXT(R21)),R21=IF(M21="確認済",備品の確認!$B$3-N21,""),ISTEXT(S21),S21=IF(M21="未確認","現物未確認",IF(R21&gt;備品の確認!$E$3,"確認間隔超過","確認間隔内")),ISTEXT(T21),T21=IF(F21="保管中","保管記録",IF(F21="返却済","返却記録",IF(F21="未確認","利用未確認",IF(COUNTA(J21)=0,"期限未確認",IF(P21&lt;0,"返却期限超過",IF(P21=0,"返却期日","貸出中")))))),ISNUMBER(U21),U21=IF(OR(B21="未確認",D21="未確認",F21="未確認",G21="未確認",L21&lt;&gt;"確認済",M21="未確認",S21="確認間隔超過",AND(F21="貸出中",OR(COUNTA(J21)=0,P21&lt;=0))),1,0)),0,1))))</f>
        <v>0</v>
      </c>
    </row>
    <row r="22" customFormat="false" ht="32" hidden="false" customHeight="true" outlineLevel="0" collapsed="false">
      <c r="A22" s="11"/>
      <c r="B22" s="12"/>
      <c r="C22" s="11"/>
      <c r="D22" s="13"/>
      <c r="E22" s="11"/>
      <c r="F22" s="13"/>
      <c r="G22" s="13"/>
      <c r="H22" s="11"/>
      <c r="I22" s="4"/>
      <c r="J22" s="4"/>
      <c r="K22" s="4"/>
      <c r="L22" s="13"/>
      <c r="M22" s="13"/>
      <c r="N22" s="4"/>
      <c r="O22" s="4"/>
      <c r="P22" s="14" t="str">
        <f aca="false">IF(V22="","",IF(W22&lt;&gt;0,NA(),IF(AND(F22="貸出中",COUNTA(J22)&gt;0),J22-備品の確認!$B$3,"")))</f>
        <v/>
      </c>
      <c r="Q22" s="14" t="str">
        <f aca="false">IF(V22="","",IF(W22&lt;&gt;0,NA(),IF(AND(F22="返却済",COUNTA(J22)&gt;0),K22-J22,"")))</f>
        <v/>
      </c>
      <c r="R22" s="14" t="str">
        <f aca="false">IF(V22="","",IF(W22&lt;&gt;0,NA(),IF(M22="確認済",備品の確認!$B$3-N22,"")))</f>
        <v/>
      </c>
      <c r="S22" s="8" t="str">
        <f aca="false">IF(V22="","",IF(W22&lt;&gt;0,NA(),IF(M22="未確認","現物未確認",IF(R22&gt;備品の確認!$E$3,"確認間隔超過","確認間隔内"))))</f>
        <v/>
      </c>
      <c r="T22" s="8" t="str">
        <f aca="false">IF(V22="","",IF(W22&lt;&gt;0,NA(),IF(F22="保管中","保管記録",IF(F22="返却済","返却記録",IF(F22="未確認","利用未確認",IF(COUNTA(J22)=0,"期限未確認",IF(P22&lt;0,"返却期限超過",IF(P22=0,"返却期日","貸出中"))))))))</f>
        <v/>
      </c>
      <c r="U22" s="1" t="str">
        <f aca="false">IF(V22="","",IF(W22&lt;&gt;0,NA(),IF(OR(B22="未確認",D22="未確認",F22="未確認",G22="未確認",L22&lt;&gt;"確認済",M22="未確認",S22="確認間隔超過",AND(F22="貸出中",OR(COUNTA(J22)=0,P22&lt;=0))),1,0)))</f>
        <v/>
      </c>
      <c r="V22" s="10" t="str">
        <f aca="false">IF(COUNTA(A22:O22)=0,"",IF(NOT(AND(ISTEXT(A22),LEN(A22)=8,EXACT(LEFT(A22,4),"AST-"),ISNUMBER(FIND(MID(A22,5,1)&amp;"x","0x1x2x3x4x5x6x7x8x9x")),ISNUMBER(FIND(MID(A22,6,1)&amp;"x","0x1x2x3x4x5x6x7x8x9x")),ISNUMBER(FIND(MID(A22,7,1)&amp;"x","0x1x2x3x4x5x6x7x8x9x")),ISNUMBER(FIND(MID(A22,8,1)&amp;"x","0x1x2x3x4x5x6x7x8x9x")))),"備品IDはAST-と半角数字4桁",IF(COUNTIFS($A$8:$A$57,A22)&gt;1,"備品IDが重複",IF(NOT(OR(B22="PC",B22="周辺機器",B22="工具",B22="その他",B22="未確認")),"種類を確認",IF(NOT(AND(ISTEXT(C22),LEN(C22)=8,EXACT(LEFT(C22,4),"LOC-"),ISNUMBER(FIND(MID(C22,5,1)&amp;"x","0x1x2x3x4x5x6x7x8x9x")),ISNUMBER(FIND(MID(C22,6,1)&amp;"x","0x1x2x3x4x5x6x7x8x9x")),ISNUMBER(FIND(MID(C22,7,1)&amp;"x","0x1x2x3x4x5x6x7x8x9x")),ISNUMBER(FIND(MID(C22,8,1)&amp;"x","0x1x2x3x4x5x6x7x8x9x")))),"登録保管先IDはLOC-と半角数字4桁",IF(NOT(OR(D22="確認済",D22="未確認")),"所在区分を確認",IF(AND(D22="確認済",NOT(AND(ISTEXT(E22),LEN(E22)=8,EXACT(LEFT(E22,4),"LOC-"),ISNUMBER(FIND(MID(E22,5,1)&amp;"x","0x1x2x3x4x5x6x7x8x9x")),ISNUMBER(FIND(MID(E22,6,1)&amp;"x","0x1x2x3x4x5x6x7x8x9x")),ISNUMBER(FIND(MID(E22,7,1)&amp;"x","0x1x2x3x4x5x6x7x8x9x")),ISNUMBER(FIND(MID(E22,8,1)&amp;"x","0x1x2x3x4x5x6x7x8x9x"))))),"確認済所在IDが必須",IF(AND(D22="未確認",COUNTA(E22)&gt;0),"所在未確認は所在ID空欄",IF(NOT(OR(F22="保管中",F22="貸出中",F22="返却済",F22="未確認")),"利用区分を確認",IF(AND(F22="保管中",NOT(AND(G22="対象外",COUNTA(H22:K22)=0))),"保管中の借用者は対象外/貸出欄は空欄",IF(AND(F22&lt;&gt;"保管中",NOT(OR(G22="確認済",G22="未確認"))),"借用者を確認/未確認で記録",IF(AND(G22="確認済",NOT(AND(ISTEXT(H22),LEN(H22)=8,EXACT(LEFT(H22,4),"PER-"),ISNUMBER(FIND(MID(H22,5,1)&amp;"x","0x1x2x3x4x5x6x7x8x9x")),ISNUMBER(FIND(MID(H22,6,1)&amp;"x","0x1x2x3x4x5x6x7x8x9x")),ISNUMBER(FIND(MID(H22,7,1)&amp;"x","0x1x2x3x4x5x6x7x8x9x")),ISNUMBER(FIND(MID(H22,8,1)&amp;"x","0x1x2x3x4x5x6x7x8x9x"))))),"確認済借用者IDが必須",IF(AND(G22&lt;&gt;"確認済",COUNTA(H22)&gt;0),"未確認/対象外の借用者IDは空欄",IF(AND(OR(F22="貸出中",F22="返却済"),NOT(IF(ISNUMBER(I22),AND(I22&gt;=43831,I22&lt;=73050,I22=INT(I22)),FALSE()))),"貸出日が必須",IF(AND(COUNTA(I22)&gt;0,NOT(IF(ISNUMBER(I22),AND(I22&gt;=43831,I22&lt;=73050,I22=INT(I22)),FALSE()))),"貸出日は2020〜2099年/時刻なし",IF(AND(COUNTA(J22)&gt;0,NOT(IF(ISNUMBER(J22),AND(J22&gt;=43831,J22&lt;=73050,J22=INT(J22)),FALSE()))),"返却期日は2020〜2099年/時刻なし",IF(AND(COUNTA(J22)&gt;0,OR(COUNTA(I22)=0,J22&lt;I22)),"期日は貸出日以上/貸出日必須",IF(AND(F22="返却済",NOT(IF(ISNUMBER(K22),AND(K22&gt;=43831,K22&lt;=73050,K22=INT(K22)),FALSE()))),"返却済の返却日が必須",IF(AND(F22&lt;&gt;"返却済",COUNTA(K22)&gt;0),"返却済以外の返却日は空欄",IF(AND(F22="返却済",K22&lt;I22),"返却日は貸出日以上",IF(NOT(OR(L22="確認済",L22="要対応",L22="未確認")),"状態確認を記録",IF(NOT(OR(M22="確認済",M22="未確認")),"現物区分を確認",IF(AND(M22="確認済",NOT(IF(ISNUMBER(N22),AND(N22&gt;=43831,N22&lt;=73050,N22=INT(N22)),FALSE()))),"現物確認日が必須",IF(AND(M22="未確認",COUNTA(N22)&gt;0),"現物未確認の日付は空欄",IF(NOT(IF(ISNUMBER(O22),AND(O22&gt;=43831,O22&lt;=73050,O22=INT(O22)),FALSE())),"記録確認日が必須",IF(OR(O22&gt;備品の確認!$B$3,AND(COUNTA(I22)&gt;0,I22&gt;O22),AND(F22="返却済",K22&gt;O22),AND(M22="確認済",N22&gt;O22)),"貸出/返却/現物日≦記録確認日≦基準日","確認済み"))))))))))))))))))))))))))</f>
        <v/>
      </c>
      <c r="W22" s="6" t="str">
        <f aca="false">IF(V22="","",IF(V22="確認済み",0,1))</f>
        <v/>
      </c>
      <c r="X22" s="6" t="n">
        <f aca="false">IF(COUNTA(A22:O22)=0,IF(AND(V22="",W22="",P22="",Q22="",R22="",S22="",T22="",U22=""),0,1),IF(NOT(AND(ISTEXT(V22),V22=IF(COUNTA(A22:O22)=0,"",IF(NOT(AND(ISTEXT(A22),LEN(A22)=8,EXACT(LEFT(A22,4),"AST-"),ISNUMBER(FIND(MID(A22,5,1)&amp;"x","0x1x2x3x4x5x6x7x8x9x")),ISNUMBER(FIND(MID(A22,6,1)&amp;"x","0x1x2x3x4x5x6x7x8x9x")),ISNUMBER(FIND(MID(A22,7,1)&amp;"x","0x1x2x3x4x5x6x7x8x9x")),ISNUMBER(FIND(MID(A22,8,1)&amp;"x","0x1x2x3x4x5x6x7x8x9x")))),"備品IDはAST-と半角数字4桁",IF(COUNTIFS($A$8:$A$57,A22)&gt;1,"備品IDが重複",IF(NOT(OR(B22="PC",B22="周辺機器",B22="工具",B22="その他",B22="未確認")),"種類を確認",IF(NOT(AND(ISTEXT(C22),LEN(C22)=8,EXACT(LEFT(C22,4),"LOC-"),ISNUMBER(FIND(MID(C22,5,1)&amp;"x","0x1x2x3x4x5x6x7x8x9x")),ISNUMBER(FIND(MID(C22,6,1)&amp;"x","0x1x2x3x4x5x6x7x8x9x")),ISNUMBER(FIND(MID(C22,7,1)&amp;"x","0x1x2x3x4x5x6x7x8x9x")),ISNUMBER(FIND(MID(C22,8,1)&amp;"x","0x1x2x3x4x5x6x7x8x9x")))),"登録保管先IDはLOC-と半角数字4桁",IF(NOT(OR(D22="確認済",D22="未確認")),"所在区分を確認",IF(AND(D22="確認済",NOT(AND(ISTEXT(E22),LEN(E22)=8,EXACT(LEFT(E22,4),"LOC-"),ISNUMBER(FIND(MID(E22,5,1)&amp;"x","0x1x2x3x4x5x6x7x8x9x")),ISNUMBER(FIND(MID(E22,6,1)&amp;"x","0x1x2x3x4x5x6x7x8x9x")),ISNUMBER(FIND(MID(E22,7,1)&amp;"x","0x1x2x3x4x5x6x7x8x9x")),ISNUMBER(FIND(MID(E22,8,1)&amp;"x","0x1x2x3x4x5x6x7x8x9x"))))),"確認済所在IDが必須",IF(AND(D22="未確認",COUNTA(E22)&gt;0),"所在未確認は所在ID空欄",IF(NOT(OR(F22="保管中",F22="貸出中",F22="返却済",F22="未確認")),"利用区分を確認",IF(AND(F22="保管中",NOT(AND(G22="対象外",COUNTA(H22:K22)=0))),"保管中の借用者は対象外/貸出欄は空欄",IF(AND(F22&lt;&gt;"保管中",NOT(OR(G22="確認済",G22="未確認"))),"借用者を確認/未確認で記録",IF(AND(G22="確認済",NOT(AND(ISTEXT(H22),LEN(H22)=8,EXACT(LEFT(H22,4),"PER-"),ISNUMBER(FIND(MID(H22,5,1)&amp;"x","0x1x2x3x4x5x6x7x8x9x")),ISNUMBER(FIND(MID(H22,6,1)&amp;"x","0x1x2x3x4x5x6x7x8x9x")),ISNUMBER(FIND(MID(H22,7,1)&amp;"x","0x1x2x3x4x5x6x7x8x9x")),ISNUMBER(FIND(MID(H22,8,1)&amp;"x","0x1x2x3x4x5x6x7x8x9x"))))),"確認済借用者IDが必須",IF(AND(G22&lt;&gt;"確認済",COUNTA(H22)&gt;0),"未確認/対象外の借用者IDは空欄",IF(AND(OR(F22="貸出中",F22="返却済"),NOT(IF(ISNUMBER(I22),AND(I22&gt;=43831,I22&lt;=73050,I22=INT(I22)),FALSE()))),"貸出日が必須",IF(AND(COUNTA(I22)&gt;0,NOT(IF(ISNUMBER(I22),AND(I22&gt;=43831,I22&lt;=73050,I22=INT(I22)),FALSE()))),"貸出日は2020〜2099年/時刻なし",IF(AND(COUNTA(J22)&gt;0,NOT(IF(ISNUMBER(J22),AND(J22&gt;=43831,J22&lt;=73050,J22=INT(J22)),FALSE()))),"返却期日は2020〜2099年/時刻なし",IF(AND(COUNTA(J22)&gt;0,OR(COUNTA(I22)=0,J22&lt;I22)),"期日は貸出日以上/貸出日必須",IF(AND(F22="返却済",NOT(IF(ISNUMBER(K22),AND(K22&gt;=43831,K22&lt;=73050,K22=INT(K22)),FALSE()))),"返却済の返却日が必須",IF(AND(F22&lt;&gt;"返却済",COUNTA(K22)&gt;0),"返却済以外の返却日は空欄",IF(AND(F22="返却済",K22&lt;I22),"返却日は貸出日以上",IF(NOT(OR(L22="確認済",L22="要対応",L22="未確認")),"状態確認を記録",IF(NOT(OR(M22="確認済",M22="未確認")),"現物区分を確認",IF(AND(M22="確認済",NOT(IF(ISNUMBER(N22),AND(N22&gt;=43831,N22&lt;=73050,N22=INT(N22)),FALSE()))),"現物確認日が必須",IF(AND(M22="未確認",COUNTA(N22)&gt;0),"現物未確認の日付は空欄",IF(NOT(IF(ISNUMBER(O22),AND(O22&gt;=43831,O22&lt;=73050,O22=INT(O22)),FALSE())),"記録確認日が必須",IF(OR(O22&gt;備品の確認!$B$3,AND(COUNTA(I22)&gt;0,I22&gt;O22),AND(F22="返却済",K22&gt;O22),AND(M22="確認済",N22&gt;O22)),"貸出/返却/現物日≦記録確認日≦基準日","確認済み")))))))))))))))))))))))))),ISNUMBER(W22),W22=IF(V22="確認済み",0,1))),1,IF(W22&lt;&gt;0,0,IF(AND(IF(AND(F22="貸出中",COUNTA(J22)&gt;0),ISNUMBER(P22),ISTEXT(P22)),P22=IF(AND(F22="貸出中",COUNTA(J22)&gt;0),J22-備品の確認!$B$3,""),IF(AND(F22="返却済",COUNTA(J22)&gt;0),ISNUMBER(Q22),ISTEXT(Q22)),Q22=IF(AND(F22="返却済",COUNTA(J22)&gt;0),K22-J22,""),IF(M22="確認済",ISNUMBER(R22),ISTEXT(R22)),R22=IF(M22="確認済",備品の確認!$B$3-N22,""),ISTEXT(S22),S22=IF(M22="未確認","現物未確認",IF(R22&gt;備品の確認!$E$3,"確認間隔超過","確認間隔内")),ISTEXT(T22),T22=IF(F22="保管中","保管記録",IF(F22="返却済","返却記録",IF(F22="未確認","利用未確認",IF(COUNTA(J22)=0,"期限未確認",IF(P22&lt;0,"返却期限超過",IF(P22=0,"返却期日","貸出中")))))),ISNUMBER(U22),U22=IF(OR(B22="未確認",D22="未確認",F22="未確認",G22="未確認",L22&lt;&gt;"確認済",M22="未確認",S22="確認間隔超過",AND(F22="貸出中",OR(COUNTA(J22)=0,P22&lt;=0))),1,0)),0,1))))</f>
        <v>0</v>
      </c>
    </row>
    <row r="23" customFormat="false" ht="32" hidden="false" customHeight="true" outlineLevel="0" collapsed="false">
      <c r="A23" s="11"/>
      <c r="B23" s="12"/>
      <c r="C23" s="11"/>
      <c r="D23" s="13"/>
      <c r="E23" s="11"/>
      <c r="F23" s="13"/>
      <c r="G23" s="13"/>
      <c r="H23" s="11"/>
      <c r="I23" s="4"/>
      <c r="J23" s="4"/>
      <c r="K23" s="4"/>
      <c r="L23" s="13"/>
      <c r="M23" s="13"/>
      <c r="N23" s="4"/>
      <c r="O23" s="4"/>
      <c r="P23" s="14" t="str">
        <f aca="false">IF(V23="","",IF(W23&lt;&gt;0,NA(),IF(AND(F23="貸出中",COUNTA(J23)&gt;0),J23-備品の確認!$B$3,"")))</f>
        <v/>
      </c>
      <c r="Q23" s="14" t="str">
        <f aca="false">IF(V23="","",IF(W23&lt;&gt;0,NA(),IF(AND(F23="返却済",COUNTA(J23)&gt;0),K23-J23,"")))</f>
        <v/>
      </c>
      <c r="R23" s="14" t="str">
        <f aca="false">IF(V23="","",IF(W23&lt;&gt;0,NA(),IF(M23="確認済",備品の確認!$B$3-N23,"")))</f>
        <v/>
      </c>
      <c r="S23" s="8" t="str">
        <f aca="false">IF(V23="","",IF(W23&lt;&gt;0,NA(),IF(M23="未確認","現物未確認",IF(R23&gt;備品の確認!$E$3,"確認間隔超過","確認間隔内"))))</f>
        <v/>
      </c>
      <c r="T23" s="8" t="str">
        <f aca="false">IF(V23="","",IF(W23&lt;&gt;0,NA(),IF(F23="保管中","保管記録",IF(F23="返却済","返却記録",IF(F23="未確認","利用未確認",IF(COUNTA(J23)=0,"期限未確認",IF(P23&lt;0,"返却期限超過",IF(P23=0,"返却期日","貸出中"))))))))</f>
        <v/>
      </c>
      <c r="U23" s="1" t="str">
        <f aca="false">IF(V23="","",IF(W23&lt;&gt;0,NA(),IF(OR(B23="未確認",D23="未確認",F23="未確認",G23="未確認",L23&lt;&gt;"確認済",M23="未確認",S23="確認間隔超過",AND(F23="貸出中",OR(COUNTA(J23)=0,P23&lt;=0))),1,0)))</f>
        <v/>
      </c>
      <c r="V23" s="10" t="str">
        <f aca="false">IF(COUNTA(A23:O23)=0,"",IF(NOT(AND(ISTEXT(A23),LEN(A23)=8,EXACT(LEFT(A23,4),"AST-"),ISNUMBER(FIND(MID(A23,5,1)&amp;"x","0x1x2x3x4x5x6x7x8x9x")),ISNUMBER(FIND(MID(A23,6,1)&amp;"x","0x1x2x3x4x5x6x7x8x9x")),ISNUMBER(FIND(MID(A23,7,1)&amp;"x","0x1x2x3x4x5x6x7x8x9x")),ISNUMBER(FIND(MID(A23,8,1)&amp;"x","0x1x2x3x4x5x6x7x8x9x")))),"備品IDはAST-と半角数字4桁",IF(COUNTIFS($A$8:$A$57,A23)&gt;1,"備品IDが重複",IF(NOT(OR(B23="PC",B23="周辺機器",B23="工具",B23="その他",B23="未確認")),"種類を確認",IF(NOT(AND(ISTEXT(C23),LEN(C23)=8,EXACT(LEFT(C23,4),"LOC-"),ISNUMBER(FIND(MID(C23,5,1)&amp;"x","0x1x2x3x4x5x6x7x8x9x")),ISNUMBER(FIND(MID(C23,6,1)&amp;"x","0x1x2x3x4x5x6x7x8x9x")),ISNUMBER(FIND(MID(C23,7,1)&amp;"x","0x1x2x3x4x5x6x7x8x9x")),ISNUMBER(FIND(MID(C23,8,1)&amp;"x","0x1x2x3x4x5x6x7x8x9x")))),"登録保管先IDはLOC-と半角数字4桁",IF(NOT(OR(D23="確認済",D23="未確認")),"所在区分を確認",IF(AND(D23="確認済",NOT(AND(ISTEXT(E23),LEN(E23)=8,EXACT(LEFT(E23,4),"LOC-"),ISNUMBER(FIND(MID(E23,5,1)&amp;"x","0x1x2x3x4x5x6x7x8x9x")),ISNUMBER(FIND(MID(E23,6,1)&amp;"x","0x1x2x3x4x5x6x7x8x9x")),ISNUMBER(FIND(MID(E23,7,1)&amp;"x","0x1x2x3x4x5x6x7x8x9x")),ISNUMBER(FIND(MID(E23,8,1)&amp;"x","0x1x2x3x4x5x6x7x8x9x"))))),"確認済所在IDが必須",IF(AND(D23="未確認",COUNTA(E23)&gt;0),"所在未確認は所在ID空欄",IF(NOT(OR(F23="保管中",F23="貸出中",F23="返却済",F23="未確認")),"利用区分を確認",IF(AND(F23="保管中",NOT(AND(G23="対象外",COUNTA(H23:K23)=0))),"保管中の借用者は対象外/貸出欄は空欄",IF(AND(F23&lt;&gt;"保管中",NOT(OR(G23="確認済",G23="未確認"))),"借用者を確認/未確認で記録",IF(AND(G23="確認済",NOT(AND(ISTEXT(H23),LEN(H23)=8,EXACT(LEFT(H23,4),"PER-"),ISNUMBER(FIND(MID(H23,5,1)&amp;"x","0x1x2x3x4x5x6x7x8x9x")),ISNUMBER(FIND(MID(H23,6,1)&amp;"x","0x1x2x3x4x5x6x7x8x9x")),ISNUMBER(FIND(MID(H23,7,1)&amp;"x","0x1x2x3x4x5x6x7x8x9x")),ISNUMBER(FIND(MID(H23,8,1)&amp;"x","0x1x2x3x4x5x6x7x8x9x"))))),"確認済借用者IDが必須",IF(AND(G23&lt;&gt;"確認済",COUNTA(H23)&gt;0),"未確認/対象外の借用者IDは空欄",IF(AND(OR(F23="貸出中",F23="返却済"),NOT(IF(ISNUMBER(I23),AND(I23&gt;=43831,I23&lt;=73050,I23=INT(I23)),FALSE()))),"貸出日が必須",IF(AND(COUNTA(I23)&gt;0,NOT(IF(ISNUMBER(I23),AND(I23&gt;=43831,I23&lt;=73050,I23=INT(I23)),FALSE()))),"貸出日は2020〜2099年/時刻なし",IF(AND(COUNTA(J23)&gt;0,NOT(IF(ISNUMBER(J23),AND(J23&gt;=43831,J23&lt;=73050,J23=INT(J23)),FALSE()))),"返却期日は2020〜2099年/時刻なし",IF(AND(COUNTA(J23)&gt;0,OR(COUNTA(I23)=0,J23&lt;I23)),"期日は貸出日以上/貸出日必須",IF(AND(F23="返却済",NOT(IF(ISNUMBER(K23),AND(K23&gt;=43831,K23&lt;=73050,K23=INT(K23)),FALSE()))),"返却済の返却日が必須",IF(AND(F23&lt;&gt;"返却済",COUNTA(K23)&gt;0),"返却済以外の返却日は空欄",IF(AND(F23="返却済",K23&lt;I23),"返却日は貸出日以上",IF(NOT(OR(L23="確認済",L23="要対応",L23="未確認")),"状態確認を記録",IF(NOT(OR(M23="確認済",M23="未確認")),"現物区分を確認",IF(AND(M23="確認済",NOT(IF(ISNUMBER(N23),AND(N23&gt;=43831,N23&lt;=73050,N23=INT(N23)),FALSE()))),"現物確認日が必須",IF(AND(M23="未確認",COUNTA(N23)&gt;0),"現物未確認の日付は空欄",IF(NOT(IF(ISNUMBER(O23),AND(O23&gt;=43831,O23&lt;=73050,O23=INT(O23)),FALSE())),"記録確認日が必須",IF(OR(O23&gt;備品の確認!$B$3,AND(COUNTA(I23)&gt;0,I23&gt;O23),AND(F23="返却済",K23&gt;O23),AND(M23="確認済",N23&gt;O23)),"貸出/返却/現物日≦記録確認日≦基準日","確認済み"))))))))))))))))))))))))))</f>
        <v/>
      </c>
      <c r="W23" s="6" t="str">
        <f aca="false">IF(V23="","",IF(V23="確認済み",0,1))</f>
        <v/>
      </c>
      <c r="X23" s="6" t="n">
        <f aca="false">IF(COUNTA(A23:O23)=0,IF(AND(V23="",W23="",P23="",Q23="",R23="",S23="",T23="",U23=""),0,1),IF(NOT(AND(ISTEXT(V23),V23=IF(COUNTA(A23:O23)=0,"",IF(NOT(AND(ISTEXT(A23),LEN(A23)=8,EXACT(LEFT(A23,4),"AST-"),ISNUMBER(FIND(MID(A23,5,1)&amp;"x","0x1x2x3x4x5x6x7x8x9x")),ISNUMBER(FIND(MID(A23,6,1)&amp;"x","0x1x2x3x4x5x6x7x8x9x")),ISNUMBER(FIND(MID(A23,7,1)&amp;"x","0x1x2x3x4x5x6x7x8x9x")),ISNUMBER(FIND(MID(A23,8,1)&amp;"x","0x1x2x3x4x5x6x7x8x9x")))),"備品IDはAST-と半角数字4桁",IF(COUNTIFS($A$8:$A$57,A23)&gt;1,"備品IDが重複",IF(NOT(OR(B23="PC",B23="周辺機器",B23="工具",B23="その他",B23="未確認")),"種類を確認",IF(NOT(AND(ISTEXT(C23),LEN(C23)=8,EXACT(LEFT(C23,4),"LOC-"),ISNUMBER(FIND(MID(C23,5,1)&amp;"x","0x1x2x3x4x5x6x7x8x9x")),ISNUMBER(FIND(MID(C23,6,1)&amp;"x","0x1x2x3x4x5x6x7x8x9x")),ISNUMBER(FIND(MID(C23,7,1)&amp;"x","0x1x2x3x4x5x6x7x8x9x")),ISNUMBER(FIND(MID(C23,8,1)&amp;"x","0x1x2x3x4x5x6x7x8x9x")))),"登録保管先IDはLOC-と半角数字4桁",IF(NOT(OR(D23="確認済",D23="未確認")),"所在区分を確認",IF(AND(D23="確認済",NOT(AND(ISTEXT(E23),LEN(E23)=8,EXACT(LEFT(E23,4),"LOC-"),ISNUMBER(FIND(MID(E23,5,1)&amp;"x","0x1x2x3x4x5x6x7x8x9x")),ISNUMBER(FIND(MID(E23,6,1)&amp;"x","0x1x2x3x4x5x6x7x8x9x")),ISNUMBER(FIND(MID(E23,7,1)&amp;"x","0x1x2x3x4x5x6x7x8x9x")),ISNUMBER(FIND(MID(E23,8,1)&amp;"x","0x1x2x3x4x5x6x7x8x9x"))))),"確認済所在IDが必須",IF(AND(D23="未確認",COUNTA(E23)&gt;0),"所在未確認は所在ID空欄",IF(NOT(OR(F23="保管中",F23="貸出中",F23="返却済",F23="未確認")),"利用区分を確認",IF(AND(F23="保管中",NOT(AND(G23="対象外",COUNTA(H23:K23)=0))),"保管中の借用者は対象外/貸出欄は空欄",IF(AND(F23&lt;&gt;"保管中",NOT(OR(G23="確認済",G23="未確認"))),"借用者を確認/未確認で記録",IF(AND(G23="確認済",NOT(AND(ISTEXT(H23),LEN(H23)=8,EXACT(LEFT(H23,4),"PER-"),ISNUMBER(FIND(MID(H23,5,1)&amp;"x","0x1x2x3x4x5x6x7x8x9x")),ISNUMBER(FIND(MID(H23,6,1)&amp;"x","0x1x2x3x4x5x6x7x8x9x")),ISNUMBER(FIND(MID(H23,7,1)&amp;"x","0x1x2x3x4x5x6x7x8x9x")),ISNUMBER(FIND(MID(H23,8,1)&amp;"x","0x1x2x3x4x5x6x7x8x9x"))))),"確認済借用者IDが必須",IF(AND(G23&lt;&gt;"確認済",COUNTA(H23)&gt;0),"未確認/対象外の借用者IDは空欄",IF(AND(OR(F23="貸出中",F23="返却済"),NOT(IF(ISNUMBER(I23),AND(I23&gt;=43831,I23&lt;=73050,I23=INT(I23)),FALSE()))),"貸出日が必須",IF(AND(COUNTA(I23)&gt;0,NOT(IF(ISNUMBER(I23),AND(I23&gt;=43831,I23&lt;=73050,I23=INT(I23)),FALSE()))),"貸出日は2020〜2099年/時刻なし",IF(AND(COUNTA(J23)&gt;0,NOT(IF(ISNUMBER(J23),AND(J23&gt;=43831,J23&lt;=73050,J23=INT(J23)),FALSE()))),"返却期日は2020〜2099年/時刻なし",IF(AND(COUNTA(J23)&gt;0,OR(COUNTA(I23)=0,J23&lt;I23)),"期日は貸出日以上/貸出日必須",IF(AND(F23="返却済",NOT(IF(ISNUMBER(K23),AND(K23&gt;=43831,K23&lt;=73050,K23=INT(K23)),FALSE()))),"返却済の返却日が必須",IF(AND(F23&lt;&gt;"返却済",COUNTA(K23)&gt;0),"返却済以外の返却日は空欄",IF(AND(F23="返却済",K23&lt;I23),"返却日は貸出日以上",IF(NOT(OR(L23="確認済",L23="要対応",L23="未確認")),"状態確認を記録",IF(NOT(OR(M23="確認済",M23="未確認")),"現物区分を確認",IF(AND(M23="確認済",NOT(IF(ISNUMBER(N23),AND(N23&gt;=43831,N23&lt;=73050,N23=INT(N23)),FALSE()))),"現物確認日が必須",IF(AND(M23="未確認",COUNTA(N23)&gt;0),"現物未確認の日付は空欄",IF(NOT(IF(ISNUMBER(O23),AND(O23&gt;=43831,O23&lt;=73050,O23=INT(O23)),FALSE())),"記録確認日が必須",IF(OR(O23&gt;備品の確認!$B$3,AND(COUNTA(I23)&gt;0,I23&gt;O23),AND(F23="返却済",K23&gt;O23),AND(M23="確認済",N23&gt;O23)),"貸出/返却/現物日≦記録確認日≦基準日","確認済み")))))))))))))))))))))))))),ISNUMBER(W23),W23=IF(V23="確認済み",0,1))),1,IF(W23&lt;&gt;0,0,IF(AND(IF(AND(F23="貸出中",COUNTA(J23)&gt;0),ISNUMBER(P23),ISTEXT(P23)),P23=IF(AND(F23="貸出中",COUNTA(J23)&gt;0),J23-備品の確認!$B$3,""),IF(AND(F23="返却済",COUNTA(J23)&gt;0),ISNUMBER(Q23),ISTEXT(Q23)),Q23=IF(AND(F23="返却済",COUNTA(J23)&gt;0),K23-J23,""),IF(M23="確認済",ISNUMBER(R23),ISTEXT(R23)),R23=IF(M23="確認済",備品の確認!$B$3-N23,""),ISTEXT(S23),S23=IF(M23="未確認","現物未確認",IF(R23&gt;備品の確認!$E$3,"確認間隔超過","確認間隔内")),ISTEXT(T23),T23=IF(F23="保管中","保管記録",IF(F23="返却済","返却記録",IF(F23="未確認","利用未確認",IF(COUNTA(J23)=0,"期限未確認",IF(P23&lt;0,"返却期限超過",IF(P23=0,"返却期日","貸出中")))))),ISNUMBER(U23),U23=IF(OR(B23="未確認",D23="未確認",F23="未確認",G23="未確認",L23&lt;&gt;"確認済",M23="未確認",S23="確認間隔超過",AND(F23="貸出中",OR(COUNTA(J23)=0,P23&lt;=0))),1,0)),0,1))))</f>
        <v>0</v>
      </c>
    </row>
    <row r="24" customFormat="false" ht="32" hidden="false" customHeight="true" outlineLevel="0" collapsed="false">
      <c r="A24" s="11"/>
      <c r="B24" s="12"/>
      <c r="C24" s="11"/>
      <c r="D24" s="13"/>
      <c r="E24" s="11"/>
      <c r="F24" s="13"/>
      <c r="G24" s="13"/>
      <c r="H24" s="11"/>
      <c r="I24" s="4"/>
      <c r="J24" s="4"/>
      <c r="K24" s="4"/>
      <c r="L24" s="13"/>
      <c r="M24" s="13"/>
      <c r="N24" s="4"/>
      <c r="O24" s="4"/>
      <c r="P24" s="14" t="str">
        <f aca="false">IF(V24="","",IF(W24&lt;&gt;0,NA(),IF(AND(F24="貸出中",COUNTA(J24)&gt;0),J24-備品の確認!$B$3,"")))</f>
        <v/>
      </c>
      <c r="Q24" s="14" t="str">
        <f aca="false">IF(V24="","",IF(W24&lt;&gt;0,NA(),IF(AND(F24="返却済",COUNTA(J24)&gt;0),K24-J24,"")))</f>
        <v/>
      </c>
      <c r="R24" s="14" t="str">
        <f aca="false">IF(V24="","",IF(W24&lt;&gt;0,NA(),IF(M24="確認済",備品の確認!$B$3-N24,"")))</f>
        <v/>
      </c>
      <c r="S24" s="8" t="str">
        <f aca="false">IF(V24="","",IF(W24&lt;&gt;0,NA(),IF(M24="未確認","現物未確認",IF(R24&gt;備品の確認!$E$3,"確認間隔超過","確認間隔内"))))</f>
        <v/>
      </c>
      <c r="T24" s="8" t="str">
        <f aca="false">IF(V24="","",IF(W24&lt;&gt;0,NA(),IF(F24="保管中","保管記録",IF(F24="返却済","返却記録",IF(F24="未確認","利用未確認",IF(COUNTA(J24)=0,"期限未確認",IF(P24&lt;0,"返却期限超過",IF(P24=0,"返却期日","貸出中"))))))))</f>
        <v/>
      </c>
      <c r="U24" s="1" t="str">
        <f aca="false">IF(V24="","",IF(W24&lt;&gt;0,NA(),IF(OR(B24="未確認",D24="未確認",F24="未確認",G24="未確認",L24&lt;&gt;"確認済",M24="未確認",S24="確認間隔超過",AND(F24="貸出中",OR(COUNTA(J24)=0,P24&lt;=0))),1,0)))</f>
        <v/>
      </c>
      <c r="V24" s="10" t="str">
        <f aca="false">IF(COUNTA(A24:O24)=0,"",IF(NOT(AND(ISTEXT(A24),LEN(A24)=8,EXACT(LEFT(A24,4),"AST-"),ISNUMBER(FIND(MID(A24,5,1)&amp;"x","0x1x2x3x4x5x6x7x8x9x")),ISNUMBER(FIND(MID(A24,6,1)&amp;"x","0x1x2x3x4x5x6x7x8x9x")),ISNUMBER(FIND(MID(A24,7,1)&amp;"x","0x1x2x3x4x5x6x7x8x9x")),ISNUMBER(FIND(MID(A24,8,1)&amp;"x","0x1x2x3x4x5x6x7x8x9x")))),"備品IDはAST-と半角数字4桁",IF(COUNTIFS($A$8:$A$57,A24)&gt;1,"備品IDが重複",IF(NOT(OR(B24="PC",B24="周辺機器",B24="工具",B24="その他",B24="未確認")),"種類を確認",IF(NOT(AND(ISTEXT(C24),LEN(C24)=8,EXACT(LEFT(C24,4),"LOC-"),ISNUMBER(FIND(MID(C24,5,1)&amp;"x","0x1x2x3x4x5x6x7x8x9x")),ISNUMBER(FIND(MID(C24,6,1)&amp;"x","0x1x2x3x4x5x6x7x8x9x")),ISNUMBER(FIND(MID(C24,7,1)&amp;"x","0x1x2x3x4x5x6x7x8x9x")),ISNUMBER(FIND(MID(C24,8,1)&amp;"x","0x1x2x3x4x5x6x7x8x9x")))),"登録保管先IDはLOC-と半角数字4桁",IF(NOT(OR(D24="確認済",D24="未確認")),"所在区分を確認",IF(AND(D24="確認済",NOT(AND(ISTEXT(E24),LEN(E24)=8,EXACT(LEFT(E24,4),"LOC-"),ISNUMBER(FIND(MID(E24,5,1)&amp;"x","0x1x2x3x4x5x6x7x8x9x")),ISNUMBER(FIND(MID(E24,6,1)&amp;"x","0x1x2x3x4x5x6x7x8x9x")),ISNUMBER(FIND(MID(E24,7,1)&amp;"x","0x1x2x3x4x5x6x7x8x9x")),ISNUMBER(FIND(MID(E24,8,1)&amp;"x","0x1x2x3x4x5x6x7x8x9x"))))),"確認済所在IDが必須",IF(AND(D24="未確認",COUNTA(E24)&gt;0),"所在未確認は所在ID空欄",IF(NOT(OR(F24="保管中",F24="貸出中",F24="返却済",F24="未確認")),"利用区分を確認",IF(AND(F24="保管中",NOT(AND(G24="対象外",COUNTA(H24:K24)=0))),"保管中の借用者は対象外/貸出欄は空欄",IF(AND(F24&lt;&gt;"保管中",NOT(OR(G24="確認済",G24="未確認"))),"借用者を確認/未確認で記録",IF(AND(G24="確認済",NOT(AND(ISTEXT(H24),LEN(H24)=8,EXACT(LEFT(H24,4),"PER-"),ISNUMBER(FIND(MID(H24,5,1)&amp;"x","0x1x2x3x4x5x6x7x8x9x")),ISNUMBER(FIND(MID(H24,6,1)&amp;"x","0x1x2x3x4x5x6x7x8x9x")),ISNUMBER(FIND(MID(H24,7,1)&amp;"x","0x1x2x3x4x5x6x7x8x9x")),ISNUMBER(FIND(MID(H24,8,1)&amp;"x","0x1x2x3x4x5x6x7x8x9x"))))),"確認済借用者IDが必須",IF(AND(G24&lt;&gt;"確認済",COUNTA(H24)&gt;0),"未確認/対象外の借用者IDは空欄",IF(AND(OR(F24="貸出中",F24="返却済"),NOT(IF(ISNUMBER(I24),AND(I24&gt;=43831,I24&lt;=73050,I24=INT(I24)),FALSE()))),"貸出日が必須",IF(AND(COUNTA(I24)&gt;0,NOT(IF(ISNUMBER(I24),AND(I24&gt;=43831,I24&lt;=73050,I24=INT(I24)),FALSE()))),"貸出日は2020〜2099年/時刻なし",IF(AND(COUNTA(J24)&gt;0,NOT(IF(ISNUMBER(J24),AND(J24&gt;=43831,J24&lt;=73050,J24=INT(J24)),FALSE()))),"返却期日は2020〜2099年/時刻なし",IF(AND(COUNTA(J24)&gt;0,OR(COUNTA(I24)=0,J24&lt;I24)),"期日は貸出日以上/貸出日必須",IF(AND(F24="返却済",NOT(IF(ISNUMBER(K24),AND(K24&gt;=43831,K24&lt;=73050,K24=INT(K24)),FALSE()))),"返却済の返却日が必須",IF(AND(F24&lt;&gt;"返却済",COUNTA(K24)&gt;0),"返却済以外の返却日は空欄",IF(AND(F24="返却済",K24&lt;I24),"返却日は貸出日以上",IF(NOT(OR(L24="確認済",L24="要対応",L24="未確認")),"状態確認を記録",IF(NOT(OR(M24="確認済",M24="未確認")),"現物区分を確認",IF(AND(M24="確認済",NOT(IF(ISNUMBER(N24),AND(N24&gt;=43831,N24&lt;=73050,N24=INT(N24)),FALSE()))),"現物確認日が必須",IF(AND(M24="未確認",COUNTA(N24)&gt;0),"現物未確認の日付は空欄",IF(NOT(IF(ISNUMBER(O24),AND(O24&gt;=43831,O24&lt;=73050,O24=INT(O24)),FALSE())),"記録確認日が必須",IF(OR(O24&gt;備品の確認!$B$3,AND(COUNTA(I24)&gt;0,I24&gt;O24),AND(F24="返却済",K24&gt;O24),AND(M24="確認済",N24&gt;O24)),"貸出/返却/現物日≦記録確認日≦基準日","確認済み"))))))))))))))))))))))))))</f>
        <v/>
      </c>
      <c r="W24" s="6" t="str">
        <f aca="false">IF(V24="","",IF(V24="確認済み",0,1))</f>
        <v/>
      </c>
      <c r="X24" s="6" t="n">
        <f aca="false">IF(COUNTA(A24:O24)=0,IF(AND(V24="",W24="",P24="",Q24="",R24="",S24="",T24="",U24=""),0,1),IF(NOT(AND(ISTEXT(V24),V24=IF(COUNTA(A24:O24)=0,"",IF(NOT(AND(ISTEXT(A24),LEN(A24)=8,EXACT(LEFT(A24,4),"AST-"),ISNUMBER(FIND(MID(A24,5,1)&amp;"x","0x1x2x3x4x5x6x7x8x9x")),ISNUMBER(FIND(MID(A24,6,1)&amp;"x","0x1x2x3x4x5x6x7x8x9x")),ISNUMBER(FIND(MID(A24,7,1)&amp;"x","0x1x2x3x4x5x6x7x8x9x")),ISNUMBER(FIND(MID(A24,8,1)&amp;"x","0x1x2x3x4x5x6x7x8x9x")))),"備品IDはAST-と半角数字4桁",IF(COUNTIFS($A$8:$A$57,A24)&gt;1,"備品IDが重複",IF(NOT(OR(B24="PC",B24="周辺機器",B24="工具",B24="その他",B24="未確認")),"種類を確認",IF(NOT(AND(ISTEXT(C24),LEN(C24)=8,EXACT(LEFT(C24,4),"LOC-"),ISNUMBER(FIND(MID(C24,5,1)&amp;"x","0x1x2x3x4x5x6x7x8x9x")),ISNUMBER(FIND(MID(C24,6,1)&amp;"x","0x1x2x3x4x5x6x7x8x9x")),ISNUMBER(FIND(MID(C24,7,1)&amp;"x","0x1x2x3x4x5x6x7x8x9x")),ISNUMBER(FIND(MID(C24,8,1)&amp;"x","0x1x2x3x4x5x6x7x8x9x")))),"登録保管先IDはLOC-と半角数字4桁",IF(NOT(OR(D24="確認済",D24="未確認")),"所在区分を確認",IF(AND(D24="確認済",NOT(AND(ISTEXT(E24),LEN(E24)=8,EXACT(LEFT(E24,4),"LOC-"),ISNUMBER(FIND(MID(E24,5,1)&amp;"x","0x1x2x3x4x5x6x7x8x9x")),ISNUMBER(FIND(MID(E24,6,1)&amp;"x","0x1x2x3x4x5x6x7x8x9x")),ISNUMBER(FIND(MID(E24,7,1)&amp;"x","0x1x2x3x4x5x6x7x8x9x")),ISNUMBER(FIND(MID(E24,8,1)&amp;"x","0x1x2x3x4x5x6x7x8x9x"))))),"確認済所在IDが必須",IF(AND(D24="未確認",COUNTA(E24)&gt;0),"所在未確認は所在ID空欄",IF(NOT(OR(F24="保管中",F24="貸出中",F24="返却済",F24="未確認")),"利用区分を確認",IF(AND(F24="保管中",NOT(AND(G24="対象外",COUNTA(H24:K24)=0))),"保管中の借用者は対象外/貸出欄は空欄",IF(AND(F24&lt;&gt;"保管中",NOT(OR(G24="確認済",G24="未確認"))),"借用者を確認/未確認で記録",IF(AND(G24="確認済",NOT(AND(ISTEXT(H24),LEN(H24)=8,EXACT(LEFT(H24,4),"PER-"),ISNUMBER(FIND(MID(H24,5,1)&amp;"x","0x1x2x3x4x5x6x7x8x9x")),ISNUMBER(FIND(MID(H24,6,1)&amp;"x","0x1x2x3x4x5x6x7x8x9x")),ISNUMBER(FIND(MID(H24,7,1)&amp;"x","0x1x2x3x4x5x6x7x8x9x")),ISNUMBER(FIND(MID(H24,8,1)&amp;"x","0x1x2x3x4x5x6x7x8x9x"))))),"確認済借用者IDが必須",IF(AND(G24&lt;&gt;"確認済",COUNTA(H24)&gt;0),"未確認/対象外の借用者IDは空欄",IF(AND(OR(F24="貸出中",F24="返却済"),NOT(IF(ISNUMBER(I24),AND(I24&gt;=43831,I24&lt;=73050,I24=INT(I24)),FALSE()))),"貸出日が必須",IF(AND(COUNTA(I24)&gt;0,NOT(IF(ISNUMBER(I24),AND(I24&gt;=43831,I24&lt;=73050,I24=INT(I24)),FALSE()))),"貸出日は2020〜2099年/時刻なし",IF(AND(COUNTA(J24)&gt;0,NOT(IF(ISNUMBER(J24),AND(J24&gt;=43831,J24&lt;=73050,J24=INT(J24)),FALSE()))),"返却期日は2020〜2099年/時刻なし",IF(AND(COUNTA(J24)&gt;0,OR(COUNTA(I24)=0,J24&lt;I24)),"期日は貸出日以上/貸出日必須",IF(AND(F24="返却済",NOT(IF(ISNUMBER(K24),AND(K24&gt;=43831,K24&lt;=73050,K24=INT(K24)),FALSE()))),"返却済の返却日が必須",IF(AND(F24&lt;&gt;"返却済",COUNTA(K24)&gt;0),"返却済以外の返却日は空欄",IF(AND(F24="返却済",K24&lt;I24),"返却日は貸出日以上",IF(NOT(OR(L24="確認済",L24="要対応",L24="未確認")),"状態確認を記録",IF(NOT(OR(M24="確認済",M24="未確認")),"現物区分を確認",IF(AND(M24="確認済",NOT(IF(ISNUMBER(N24),AND(N24&gt;=43831,N24&lt;=73050,N24=INT(N24)),FALSE()))),"現物確認日が必須",IF(AND(M24="未確認",COUNTA(N24)&gt;0),"現物未確認の日付は空欄",IF(NOT(IF(ISNUMBER(O24),AND(O24&gt;=43831,O24&lt;=73050,O24=INT(O24)),FALSE())),"記録確認日が必須",IF(OR(O24&gt;備品の確認!$B$3,AND(COUNTA(I24)&gt;0,I24&gt;O24),AND(F24="返却済",K24&gt;O24),AND(M24="確認済",N24&gt;O24)),"貸出/返却/現物日≦記録確認日≦基準日","確認済み")))))))))))))))))))))))))),ISNUMBER(W24),W24=IF(V24="確認済み",0,1))),1,IF(W24&lt;&gt;0,0,IF(AND(IF(AND(F24="貸出中",COUNTA(J24)&gt;0),ISNUMBER(P24),ISTEXT(P24)),P24=IF(AND(F24="貸出中",COUNTA(J24)&gt;0),J24-備品の確認!$B$3,""),IF(AND(F24="返却済",COUNTA(J24)&gt;0),ISNUMBER(Q24),ISTEXT(Q24)),Q24=IF(AND(F24="返却済",COUNTA(J24)&gt;0),K24-J24,""),IF(M24="確認済",ISNUMBER(R24),ISTEXT(R24)),R24=IF(M24="確認済",備品の確認!$B$3-N24,""),ISTEXT(S24),S24=IF(M24="未確認","現物未確認",IF(R24&gt;備品の確認!$E$3,"確認間隔超過","確認間隔内")),ISTEXT(T24),T24=IF(F24="保管中","保管記録",IF(F24="返却済","返却記録",IF(F24="未確認","利用未確認",IF(COUNTA(J24)=0,"期限未確認",IF(P24&lt;0,"返却期限超過",IF(P24=0,"返却期日","貸出中")))))),ISNUMBER(U24),U24=IF(OR(B24="未確認",D24="未確認",F24="未確認",G24="未確認",L24&lt;&gt;"確認済",M24="未確認",S24="確認間隔超過",AND(F24="貸出中",OR(COUNTA(J24)=0,P24&lt;=0))),1,0)),0,1))))</f>
        <v>0</v>
      </c>
    </row>
    <row r="25" customFormat="false" ht="32" hidden="false" customHeight="true" outlineLevel="0" collapsed="false">
      <c r="A25" s="11"/>
      <c r="B25" s="12"/>
      <c r="C25" s="11"/>
      <c r="D25" s="13"/>
      <c r="E25" s="11"/>
      <c r="F25" s="13"/>
      <c r="G25" s="13"/>
      <c r="H25" s="11"/>
      <c r="I25" s="4"/>
      <c r="J25" s="4"/>
      <c r="K25" s="4"/>
      <c r="L25" s="13"/>
      <c r="M25" s="13"/>
      <c r="N25" s="4"/>
      <c r="O25" s="4"/>
      <c r="P25" s="14" t="str">
        <f aca="false">IF(V25="","",IF(W25&lt;&gt;0,NA(),IF(AND(F25="貸出中",COUNTA(J25)&gt;0),J25-備品の確認!$B$3,"")))</f>
        <v/>
      </c>
      <c r="Q25" s="14" t="str">
        <f aca="false">IF(V25="","",IF(W25&lt;&gt;0,NA(),IF(AND(F25="返却済",COUNTA(J25)&gt;0),K25-J25,"")))</f>
        <v/>
      </c>
      <c r="R25" s="14" t="str">
        <f aca="false">IF(V25="","",IF(W25&lt;&gt;0,NA(),IF(M25="確認済",備品の確認!$B$3-N25,"")))</f>
        <v/>
      </c>
      <c r="S25" s="8" t="str">
        <f aca="false">IF(V25="","",IF(W25&lt;&gt;0,NA(),IF(M25="未確認","現物未確認",IF(R25&gt;備品の確認!$E$3,"確認間隔超過","確認間隔内"))))</f>
        <v/>
      </c>
      <c r="T25" s="8" t="str">
        <f aca="false">IF(V25="","",IF(W25&lt;&gt;0,NA(),IF(F25="保管中","保管記録",IF(F25="返却済","返却記録",IF(F25="未確認","利用未確認",IF(COUNTA(J25)=0,"期限未確認",IF(P25&lt;0,"返却期限超過",IF(P25=0,"返却期日","貸出中"))))))))</f>
        <v/>
      </c>
      <c r="U25" s="1" t="str">
        <f aca="false">IF(V25="","",IF(W25&lt;&gt;0,NA(),IF(OR(B25="未確認",D25="未確認",F25="未確認",G25="未確認",L25&lt;&gt;"確認済",M25="未確認",S25="確認間隔超過",AND(F25="貸出中",OR(COUNTA(J25)=0,P25&lt;=0))),1,0)))</f>
        <v/>
      </c>
      <c r="V25" s="10" t="str">
        <f aca="false">IF(COUNTA(A25:O25)=0,"",IF(NOT(AND(ISTEXT(A25),LEN(A25)=8,EXACT(LEFT(A25,4),"AST-"),ISNUMBER(FIND(MID(A25,5,1)&amp;"x","0x1x2x3x4x5x6x7x8x9x")),ISNUMBER(FIND(MID(A25,6,1)&amp;"x","0x1x2x3x4x5x6x7x8x9x")),ISNUMBER(FIND(MID(A25,7,1)&amp;"x","0x1x2x3x4x5x6x7x8x9x")),ISNUMBER(FIND(MID(A25,8,1)&amp;"x","0x1x2x3x4x5x6x7x8x9x")))),"備品IDはAST-と半角数字4桁",IF(COUNTIFS($A$8:$A$57,A25)&gt;1,"備品IDが重複",IF(NOT(OR(B25="PC",B25="周辺機器",B25="工具",B25="その他",B25="未確認")),"種類を確認",IF(NOT(AND(ISTEXT(C25),LEN(C25)=8,EXACT(LEFT(C25,4),"LOC-"),ISNUMBER(FIND(MID(C25,5,1)&amp;"x","0x1x2x3x4x5x6x7x8x9x")),ISNUMBER(FIND(MID(C25,6,1)&amp;"x","0x1x2x3x4x5x6x7x8x9x")),ISNUMBER(FIND(MID(C25,7,1)&amp;"x","0x1x2x3x4x5x6x7x8x9x")),ISNUMBER(FIND(MID(C25,8,1)&amp;"x","0x1x2x3x4x5x6x7x8x9x")))),"登録保管先IDはLOC-と半角数字4桁",IF(NOT(OR(D25="確認済",D25="未確認")),"所在区分を確認",IF(AND(D25="確認済",NOT(AND(ISTEXT(E25),LEN(E25)=8,EXACT(LEFT(E25,4),"LOC-"),ISNUMBER(FIND(MID(E25,5,1)&amp;"x","0x1x2x3x4x5x6x7x8x9x")),ISNUMBER(FIND(MID(E25,6,1)&amp;"x","0x1x2x3x4x5x6x7x8x9x")),ISNUMBER(FIND(MID(E25,7,1)&amp;"x","0x1x2x3x4x5x6x7x8x9x")),ISNUMBER(FIND(MID(E25,8,1)&amp;"x","0x1x2x3x4x5x6x7x8x9x"))))),"確認済所在IDが必須",IF(AND(D25="未確認",COUNTA(E25)&gt;0),"所在未確認は所在ID空欄",IF(NOT(OR(F25="保管中",F25="貸出中",F25="返却済",F25="未確認")),"利用区分を確認",IF(AND(F25="保管中",NOT(AND(G25="対象外",COUNTA(H25:K25)=0))),"保管中の借用者は対象外/貸出欄は空欄",IF(AND(F25&lt;&gt;"保管中",NOT(OR(G25="確認済",G25="未確認"))),"借用者を確認/未確認で記録",IF(AND(G25="確認済",NOT(AND(ISTEXT(H25),LEN(H25)=8,EXACT(LEFT(H25,4),"PER-"),ISNUMBER(FIND(MID(H25,5,1)&amp;"x","0x1x2x3x4x5x6x7x8x9x")),ISNUMBER(FIND(MID(H25,6,1)&amp;"x","0x1x2x3x4x5x6x7x8x9x")),ISNUMBER(FIND(MID(H25,7,1)&amp;"x","0x1x2x3x4x5x6x7x8x9x")),ISNUMBER(FIND(MID(H25,8,1)&amp;"x","0x1x2x3x4x5x6x7x8x9x"))))),"確認済借用者IDが必須",IF(AND(G25&lt;&gt;"確認済",COUNTA(H25)&gt;0),"未確認/対象外の借用者IDは空欄",IF(AND(OR(F25="貸出中",F25="返却済"),NOT(IF(ISNUMBER(I25),AND(I25&gt;=43831,I25&lt;=73050,I25=INT(I25)),FALSE()))),"貸出日が必須",IF(AND(COUNTA(I25)&gt;0,NOT(IF(ISNUMBER(I25),AND(I25&gt;=43831,I25&lt;=73050,I25=INT(I25)),FALSE()))),"貸出日は2020〜2099年/時刻なし",IF(AND(COUNTA(J25)&gt;0,NOT(IF(ISNUMBER(J25),AND(J25&gt;=43831,J25&lt;=73050,J25=INT(J25)),FALSE()))),"返却期日は2020〜2099年/時刻なし",IF(AND(COUNTA(J25)&gt;0,OR(COUNTA(I25)=0,J25&lt;I25)),"期日は貸出日以上/貸出日必須",IF(AND(F25="返却済",NOT(IF(ISNUMBER(K25),AND(K25&gt;=43831,K25&lt;=73050,K25=INT(K25)),FALSE()))),"返却済の返却日が必須",IF(AND(F25&lt;&gt;"返却済",COUNTA(K25)&gt;0),"返却済以外の返却日は空欄",IF(AND(F25="返却済",K25&lt;I25),"返却日は貸出日以上",IF(NOT(OR(L25="確認済",L25="要対応",L25="未確認")),"状態確認を記録",IF(NOT(OR(M25="確認済",M25="未確認")),"現物区分を確認",IF(AND(M25="確認済",NOT(IF(ISNUMBER(N25),AND(N25&gt;=43831,N25&lt;=73050,N25=INT(N25)),FALSE()))),"現物確認日が必須",IF(AND(M25="未確認",COUNTA(N25)&gt;0),"現物未確認の日付は空欄",IF(NOT(IF(ISNUMBER(O25),AND(O25&gt;=43831,O25&lt;=73050,O25=INT(O25)),FALSE())),"記録確認日が必須",IF(OR(O25&gt;備品の確認!$B$3,AND(COUNTA(I25)&gt;0,I25&gt;O25),AND(F25="返却済",K25&gt;O25),AND(M25="確認済",N25&gt;O25)),"貸出/返却/現物日≦記録確認日≦基準日","確認済み"))))))))))))))))))))))))))</f>
        <v/>
      </c>
      <c r="W25" s="6" t="str">
        <f aca="false">IF(V25="","",IF(V25="確認済み",0,1))</f>
        <v/>
      </c>
      <c r="X25" s="6" t="n">
        <f aca="false">IF(COUNTA(A25:O25)=0,IF(AND(V25="",W25="",P25="",Q25="",R25="",S25="",T25="",U25=""),0,1),IF(NOT(AND(ISTEXT(V25),V25=IF(COUNTA(A25:O25)=0,"",IF(NOT(AND(ISTEXT(A25),LEN(A25)=8,EXACT(LEFT(A25,4),"AST-"),ISNUMBER(FIND(MID(A25,5,1)&amp;"x","0x1x2x3x4x5x6x7x8x9x")),ISNUMBER(FIND(MID(A25,6,1)&amp;"x","0x1x2x3x4x5x6x7x8x9x")),ISNUMBER(FIND(MID(A25,7,1)&amp;"x","0x1x2x3x4x5x6x7x8x9x")),ISNUMBER(FIND(MID(A25,8,1)&amp;"x","0x1x2x3x4x5x6x7x8x9x")))),"備品IDはAST-と半角数字4桁",IF(COUNTIFS($A$8:$A$57,A25)&gt;1,"備品IDが重複",IF(NOT(OR(B25="PC",B25="周辺機器",B25="工具",B25="その他",B25="未確認")),"種類を確認",IF(NOT(AND(ISTEXT(C25),LEN(C25)=8,EXACT(LEFT(C25,4),"LOC-"),ISNUMBER(FIND(MID(C25,5,1)&amp;"x","0x1x2x3x4x5x6x7x8x9x")),ISNUMBER(FIND(MID(C25,6,1)&amp;"x","0x1x2x3x4x5x6x7x8x9x")),ISNUMBER(FIND(MID(C25,7,1)&amp;"x","0x1x2x3x4x5x6x7x8x9x")),ISNUMBER(FIND(MID(C25,8,1)&amp;"x","0x1x2x3x4x5x6x7x8x9x")))),"登録保管先IDはLOC-と半角数字4桁",IF(NOT(OR(D25="確認済",D25="未確認")),"所在区分を確認",IF(AND(D25="確認済",NOT(AND(ISTEXT(E25),LEN(E25)=8,EXACT(LEFT(E25,4),"LOC-"),ISNUMBER(FIND(MID(E25,5,1)&amp;"x","0x1x2x3x4x5x6x7x8x9x")),ISNUMBER(FIND(MID(E25,6,1)&amp;"x","0x1x2x3x4x5x6x7x8x9x")),ISNUMBER(FIND(MID(E25,7,1)&amp;"x","0x1x2x3x4x5x6x7x8x9x")),ISNUMBER(FIND(MID(E25,8,1)&amp;"x","0x1x2x3x4x5x6x7x8x9x"))))),"確認済所在IDが必須",IF(AND(D25="未確認",COUNTA(E25)&gt;0),"所在未確認は所在ID空欄",IF(NOT(OR(F25="保管中",F25="貸出中",F25="返却済",F25="未確認")),"利用区分を確認",IF(AND(F25="保管中",NOT(AND(G25="対象外",COUNTA(H25:K25)=0))),"保管中の借用者は対象外/貸出欄は空欄",IF(AND(F25&lt;&gt;"保管中",NOT(OR(G25="確認済",G25="未確認"))),"借用者を確認/未確認で記録",IF(AND(G25="確認済",NOT(AND(ISTEXT(H25),LEN(H25)=8,EXACT(LEFT(H25,4),"PER-"),ISNUMBER(FIND(MID(H25,5,1)&amp;"x","0x1x2x3x4x5x6x7x8x9x")),ISNUMBER(FIND(MID(H25,6,1)&amp;"x","0x1x2x3x4x5x6x7x8x9x")),ISNUMBER(FIND(MID(H25,7,1)&amp;"x","0x1x2x3x4x5x6x7x8x9x")),ISNUMBER(FIND(MID(H25,8,1)&amp;"x","0x1x2x3x4x5x6x7x8x9x"))))),"確認済借用者IDが必須",IF(AND(G25&lt;&gt;"確認済",COUNTA(H25)&gt;0),"未確認/対象外の借用者IDは空欄",IF(AND(OR(F25="貸出中",F25="返却済"),NOT(IF(ISNUMBER(I25),AND(I25&gt;=43831,I25&lt;=73050,I25=INT(I25)),FALSE()))),"貸出日が必須",IF(AND(COUNTA(I25)&gt;0,NOT(IF(ISNUMBER(I25),AND(I25&gt;=43831,I25&lt;=73050,I25=INT(I25)),FALSE()))),"貸出日は2020〜2099年/時刻なし",IF(AND(COUNTA(J25)&gt;0,NOT(IF(ISNUMBER(J25),AND(J25&gt;=43831,J25&lt;=73050,J25=INT(J25)),FALSE()))),"返却期日は2020〜2099年/時刻なし",IF(AND(COUNTA(J25)&gt;0,OR(COUNTA(I25)=0,J25&lt;I25)),"期日は貸出日以上/貸出日必須",IF(AND(F25="返却済",NOT(IF(ISNUMBER(K25),AND(K25&gt;=43831,K25&lt;=73050,K25=INT(K25)),FALSE()))),"返却済の返却日が必須",IF(AND(F25&lt;&gt;"返却済",COUNTA(K25)&gt;0),"返却済以外の返却日は空欄",IF(AND(F25="返却済",K25&lt;I25),"返却日は貸出日以上",IF(NOT(OR(L25="確認済",L25="要対応",L25="未確認")),"状態確認を記録",IF(NOT(OR(M25="確認済",M25="未確認")),"現物区分を確認",IF(AND(M25="確認済",NOT(IF(ISNUMBER(N25),AND(N25&gt;=43831,N25&lt;=73050,N25=INT(N25)),FALSE()))),"現物確認日が必須",IF(AND(M25="未確認",COUNTA(N25)&gt;0),"現物未確認の日付は空欄",IF(NOT(IF(ISNUMBER(O25),AND(O25&gt;=43831,O25&lt;=73050,O25=INT(O25)),FALSE())),"記録確認日が必須",IF(OR(O25&gt;備品の確認!$B$3,AND(COUNTA(I25)&gt;0,I25&gt;O25),AND(F25="返却済",K25&gt;O25),AND(M25="確認済",N25&gt;O25)),"貸出/返却/現物日≦記録確認日≦基準日","確認済み")))))))))))))))))))))))))),ISNUMBER(W25),W25=IF(V25="確認済み",0,1))),1,IF(W25&lt;&gt;0,0,IF(AND(IF(AND(F25="貸出中",COUNTA(J25)&gt;0),ISNUMBER(P25),ISTEXT(P25)),P25=IF(AND(F25="貸出中",COUNTA(J25)&gt;0),J25-備品の確認!$B$3,""),IF(AND(F25="返却済",COUNTA(J25)&gt;0),ISNUMBER(Q25),ISTEXT(Q25)),Q25=IF(AND(F25="返却済",COUNTA(J25)&gt;0),K25-J25,""),IF(M25="確認済",ISNUMBER(R25),ISTEXT(R25)),R25=IF(M25="確認済",備品の確認!$B$3-N25,""),ISTEXT(S25),S25=IF(M25="未確認","現物未確認",IF(R25&gt;備品の確認!$E$3,"確認間隔超過","確認間隔内")),ISTEXT(T25),T25=IF(F25="保管中","保管記録",IF(F25="返却済","返却記録",IF(F25="未確認","利用未確認",IF(COUNTA(J25)=0,"期限未確認",IF(P25&lt;0,"返却期限超過",IF(P25=0,"返却期日","貸出中")))))),ISNUMBER(U25),U25=IF(OR(B25="未確認",D25="未確認",F25="未確認",G25="未確認",L25&lt;&gt;"確認済",M25="未確認",S25="確認間隔超過",AND(F25="貸出中",OR(COUNTA(J25)=0,P25&lt;=0))),1,0)),0,1))))</f>
        <v>0</v>
      </c>
    </row>
    <row r="26" customFormat="false" ht="32" hidden="false" customHeight="true" outlineLevel="0" collapsed="false">
      <c r="A26" s="11"/>
      <c r="B26" s="12"/>
      <c r="C26" s="11"/>
      <c r="D26" s="13"/>
      <c r="E26" s="11"/>
      <c r="F26" s="13"/>
      <c r="G26" s="13"/>
      <c r="H26" s="11"/>
      <c r="I26" s="4"/>
      <c r="J26" s="4"/>
      <c r="K26" s="4"/>
      <c r="L26" s="13"/>
      <c r="M26" s="13"/>
      <c r="N26" s="4"/>
      <c r="O26" s="4"/>
      <c r="P26" s="14" t="str">
        <f aca="false">IF(V26="","",IF(W26&lt;&gt;0,NA(),IF(AND(F26="貸出中",COUNTA(J26)&gt;0),J26-備品の確認!$B$3,"")))</f>
        <v/>
      </c>
      <c r="Q26" s="14" t="str">
        <f aca="false">IF(V26="","",IF(W26&lt;&gt;0,NA(),IF(AND(F26="返却済",COUNTA(J26)&gt;0),K26-J26,"")))</f>
        <v/>
      </c>
      <c r="R26" s="14" t="str">
        <f aca="false">IF(V26="","",IF(W26&lt;&gt;0,NA(),IF(M26="確認済",備品の確認!$B$3-N26,"")))</f>
        <v/>
      </c>
      <c r="S26" s="8" t="str">
        <f aca="false">IF(V26="","",IF(W26&lt;&gt;0,NA(),IF(M26="未確認","現物未確認",IF(R26&gt;備品の確認!$E$3,"確認間隔超過","確認間隔内"))))</f>
        <v/>
      </c>
      <c r="T26" s="8" t="str">
        <f aca="false">IF(V26="","",IF(W26&lt;&gt;0,NA(),IF(F26="保管中","保管記録",IF(F26="返却済","返却記録",IF(F26="未確認","利用未確認",IF(COUNTA(J26)=0,"期限未確認",IF(P26&lt;0,"返却期限超過",IF(P26=0,"返却期日","貸出中"))))))))</f>
        <v/>
      </c>
      <c r="U26" s="1" t="str">
        <f aca="false">IF(V26="","",IF(W26&lt;&gt;0,NA(),IF(OR(B26="未確認",D26="未確認",F26="未確認",G26="未確認",L26&lt;&gt;"確認済",M26="未確認",S26="確認間隔超過",AND(F26="貸出中",OR(COUNTA(J26)=0,P26&lt;=0))),1,0)))</f>
        <v/>
      </c>
      <c r="V26" s="10" t="str">
        <f aca="false">IF(COUNTA(A26:O26)=0,"",IF(NOT(AND(ISTEXT(A26),LEN(A26)=8,EXACT(LEFT(A26,4),"AST-"),ISNUMBER(FIND(MID(A26,5,1)&amp;"x","0x1x2x3x4x5x6x7x8x9x")),ISNUMBER(FIND(MID(A26,6,1)&amp;"x","0x1x2x3x4x5x6x7x8x9x")),ISNUMBER(FIND(MID(A26,7,1)&amp;"x","0x1x2x3x4x5x6x7x8x9x")),ISNUMBER(FIND(MID(A26,8,1)&amp;"x","0x1x2x3x4x5x6x7x8x9x")))),"備品IDはAST-と半角数字4桁",IF(COUNTIFS($A$8:$A$57,A26)&gt;1,"備品IDが重複",IF(NOT(OR(B26="PC",B26="周辺機器",B26="工具",B26="その他",B26="未確認")),"種類を確認",IF(NOT(AND(ISTEXT(C26),LEN(C26)=8,EXACT(LEFT(C26,4),"LOC-"),ISNUMBER(FIND(MID(C26,5,1)&amp;"x","0x1x2x3x4x5x6x7x8x9x")),ISNUMBER(FIND(MID(C26,6,1)&amp;"x","0x1x2x3x4x5x6x7x8x9x")),ISNUMBER(FIND(MID(C26,7,1)&amp;"x","0x1x2x3x4x5x6x7x8x9x")),ISNUMBER(FIND(MID(C26,8,1)&amp;"x","0x1x2x3x4x5x6x7x8x9x")))),"登録保管先IDはLOC-と半角数字4桁",IF(NOT(OR(D26="確認済",D26="未確認")),"所在区分を確認",IF(AND(D26="確認済",NOT(AND(ISTEXT(E26),LEN(E26)=8,EXACT(LEFT(E26,4),"LOC-"),ISNUMBER(FIND(MID(E26,5,1)&amp;"x","0x1x2x3x4x5x6x7x8x9x")),ISNUMBER(FIND(MID(E26,6,1)&amp;"x","0x1x2x3x4x5x6x7x8x9x")),ISNUMBER(FIND(MID(E26,7,1)&amp;"x","0x1x2x3x4x5x6x7x8x9x")),ISNUMBER(FIND(MID(E26,8,1)&amp;"x","0x1x2x3x4x5x6x7x8x9x"))))),"確認済所在IDが必須",IF(AND(D26="未確認",COUNTA(E26)&gt;0),"所在未確認は所在ID空欄",IF(NOT(OR(F26="保管中",F26="貸出中",F26="返却済",F26="未確認")),"利用区分を確認",IF(AND(F26="保管中",NOT(AND(G26="対象外",COUNTA(H26:K26)=0))),"保管中の借用者は対象外/貸出欄は空欄",IF(AND(F26&lt;&gt;"保管中",NOT(OR(G26="確認済",G26="未確認"))),"借用者を確認/未確認で記録",IF(AND(G26="確認済",NOT(AND(ISTEXT(H26),LEN(H26)=8,EXACT(LEFT(H26,4),"PER-"),ISNUMBER(FIND(MID(H26,5,1)&amp;"x","0x1x2x3x4x5x6x7x8x9x")),ISNUMBER(FIND(MID(H26,6,1)&amp;"x","0x1x2x3x4x5x6x7x8x9x")),ISNUMBER(FIND(MID(H26,7,1)&amp;"x","0x1x2x3x4x5x6x7x8x9x")),ISNUMBER(FIND(MID(H26,8,1)&amp;"x","0x1x2x3x4x5x6x7x8x9x"))))),"確認済借用者IDが必須",IF(AND(G26&lt;&gt;"確認済",COUNTA(H26)&gt;0),"未確認/対象外の借用者IDは空欄",IF(AND(OR(F26="貸出中",F26="返却済"),NOT(IF(ISNUMBER(I26),AND(I26&gt;=43831,I26&lt;=73050,I26=INT(I26)),FALSE()))),"貸出日が必須",IF(AND(COUNTA(I26)&gt;0,NOT(IF(ISNUMBER(I26),AND(I26&gt;=43831,I26&lt;=73050,I26=INT(I26)),FALSE()))),"貸出日は2020〜2099年/時刻なし",IF(AND(COUNTA(J26)&gt;0,NOT(IF(ISNUMBER(J26),AND(J26&gt;=43831,J26&lt;=73050,J26=INT(J26)),FALSE()))),"返却期日は2020〜2099年/時刻なし",IF(AND(COUNTA(J26)&gt;0,OR(COUNTA(I26)=0,J26&lt;I26)),"期日は貸出日以上/貸出日必須",IF(AND(F26="返却済",NOT(IF(ISNUMBER(K26),AND(K26&gt;=43831,K26&lt;=73050,K26=INT(K26)),FALSE()))),"返却済の返却日が必須",IF(AND(F26&lt;&gt;"返却済",COUNTA(K26)&gt;0),"返却済以外の返却日は空欄",IF(AND(F26="返却済",K26&lt;I26),"返却日は貸出日以上",IF(NOT(OR(L26="確認済",L26="要対応",L26="未確認")),"状態確認を記録",IF(NOT(OR(M26="確認済",M26="未確認")),"現物区分を確認",IF(AND(M26="確認済",NOT(IF(ISNUMBER(N26),AND(N26&gt;=43831,N26&lt;=73050,N26=INT(N26)),FALSE()))),"現物確認日が必須",IF(AND(M26="未確認",COUNTA(N26)&gt;0),"現物未確認の日付は空欄",IF(NOT(IF(ISNUMBER(O26),AND(O26&gt;=43831,O26&lt;=73050,O26=INT(O26)),FALSE())),"記録確認日が必須",IF(OR(O26&gt;備品の確認!$B$3,AND(COUNTA(I26)&gt;0,I26&gt;O26),AND(F26="返却済",K26&gt;O26),AND(M26="確認済",N26&gt;O26)),"貸出/返却/現物日≦記録確認日≦基準日","確認済み"))))))))))))))))))))))))))</f>
        <v/>
      </c>
      <c r="W26" s="6" t="str">
        <f aca="false">IF(V26="","",IF(V26="確認済み",0,1))</f>
        <v/>
      </c>
      <c r="X26" s="6" t="n">
        <f aca="false">IF(COUNTA(A26:O26)=0,IF(AND(V26="",W26="",P26="",Q26="",R26="",S26="",T26="",U26=""),0,1),IF(NOT(AND(ISTEXT(V26),V26=IF(COUNTA(A26:O26)=0,"",IF(NOT(AND(ISTEXT(A26),LEN(A26)=8,EXACT(LEFT(A26,4),"AST-"),ISNUMBER(FIND(MID(A26,5,1)&amp;"x","0x1x2x3x4x5x6x7x8x9x")),ISNUMBER(FIND(MID(A26,6,1)&amp;"x","0x1x2x3x4x5x6x7x8x9x")),ISNUMBER(FIND(MID(A26,7,1)&amp;"x","0x1x2x3x4x5x6x7x8x9x")),ISNUMBER(FIND(MID(A26,8,1)&amp;"x","0x1x2x3x4x5x6x7x8x9x")))),"備品IDはAST-と半角数字4桁",IF(COUNTIFS($A$8:$A$57,A26)&gt;1,"備品IDが重複",IF(NOT(OR(B26="PC",B26="周辺機器",B26="工具",B26="その他",B26="未確認")),"種類を確認",IF(NOT(AND(ISTEXT(C26),LEN(C26)=8,EXACT(LEFT(C26,4),"LOC-"),ISNUMBER(FIND(MID(C26,5,1)&amp;"x","0x1x2x3x4x5x6x7x8x9x")),ISNUMBER(FIND(MID(C26,6,1)&amp;"x","0x1x2x3x4x5x6x7x8x9x")),ISNUMBER(FIND(MID(C26,7,1)&amp;"x","0x1x2x3x4x5x6x7x8x9x")),ISNUMBER(FIND(MID(C26,8,1)&amp;"x","0x1x2x3x4x5x6x7x8x9x")))),"登録保管先IDはLOC-と半角数字4桁",IF(NOT(OR(D26="確認済",D26="未確認")),"所在区分を確認",IF(AND(D26="確認済",NOT(AND(ISTEXT(E26),LEN(E26)=8,EXACT(LEFT(E26,4),"LOC-"),ISNUMBER(FIND(MID(E26,5,1)&amp;"x","0x1x2x3x4x5x6x7x8x9x")),ISNUMBER(FIND(MID(E26,6,1)&amp;"x","0x1x2x3x4x5x6x7x8x9x")),ISNUMBER(FIND(MID(E26,7,1)&amp;"x","0x1x2x3x4x5x6x7x8x9x")),ISNUMBER(FIND(MID(E26,8,1)&amp;"x","0x1x2x3x4x5x6x7x8x9x"))))),"確認済所在IDが必須",IF(AND(D26="未確認",COUNTA(E26)&gt;0),"所在未確認は所在ID空欄",IF(NOT(OR(F26="保管中",F26="貸出中",F26="返却済",F26="未確認")),"利用区分を確認",IF(AND(F26="保管中",NOT(AND(G26="対象外",COUNTA(H26:K26)=0))),"保管中の借用者は対象外/貸出欄は空欄",IF(AND(F26&lt;&gt;"保管中",NOT(OR(G26="確認済",G26="未確認"))),"借用者を確認/未確認で記録",IF(AND(G26="確認済",NOT(AND(ISTEXT(H26),LEN(H26)=8,EXACT(LEFT(H26,4),"PER-"),ISNUMBER(FIND(MID(H26,5,1)&amp;"x","0x1x2x3x4x5x6x7x8x9x")),ISNUMBER(FIND(MID(H26,6,1)&amp;"x","0x1x2x3x4x5x6x7x8x9x")),ISNUMBER(FIND(MID(H26,7,1)&amp;"x","0x1x2x3x4x5x6x7x8x9x")),ISNUMBER(FIND(MID(H26,8,1)&amp;"x","0x1x2x3x4x5x6x7x8x9x"))))),"確認済借用者IDが必須",IF(AND(G26&lt;&gt;"確認済",COUNTA(H26)&gt;0),"未確認/対象外の借用者IDは空欄",IF(AND(OR(F26="貸出中",F26="返却済"),NOT(IF(ISNUMBER(I26),AND(I26&gt;=43831,I26&lt;=73050,I26=INT(I26)),FALSE()))),"貸出日が必須",IF(AND(COUNTA(I26)&gt;0,NOT(IF(ISNUMBER(I26),AND(I26&gt;=43831,I26&lt;=73050,I26=INT(I26)),FALSE()))),"貸出日は2020〜2099年/時刻なし",IF(AND(COUNTA(J26)&gt;0,NOT(IF(ISNUMBER(J26),AND(J26&gt;=43831,J26&lt;=73050,J26=INT(J26)),FALSE()))),"返却期日は2020〜2099年/時刻なし",IF(AND(COUNTA(J26)&gt;0,OR(COUNTA(I26)=0,J26&lt;I26)),"期日は貸出日以上/貸出日必須",IF(AND(F26="返却済",NOT(IF(ISNUMBER(K26),AND(K26&gt;=43831,K26&lt;=73050,K26=INT(K26)),FALSE()))),"返却済の返却日が必須",IF(AND(F26&lt;&gt;"返却済",COUNTA(K26)&gt;0),"返却済以外の返却日は空欄",IF(AND(F26="返却済",K26&lt;I26),"返却日は貸出日以上",IF(NOT(OR(L26="確認済",L26="要対応",L26="未確認")),"状態確認を記録",IF(NOT(OR(M26="確認済",M26="未確認")),"現物区分を確認",IF(AND(M26="確認済",NOT(IF(ISNUMBER(N26),AND(N26&gt;=43831,N26&lt;=73050,N26=INT(N26)),FALSE()))),"現物確認日が必須",IF(AND(M26="未確認",COUNTA(N26)&gt;0),"現物未確認の日付は空欄",IF(NOT(IF(ISNUMBER(O26),AND(O26&gt;=43831,O26&lt;=73050,O26=INT(O26)),FALSE())),"記録確認日が必須",IF(OR(O26&gt;備品の確認!$B$3,AND(COUNTA(I26)&gt;0,I26&gt;O26),AND(F26="返却済",K26&gt;O26),AND(M26="確認済",N26&gt;O26)),"貸出/返却/現物日≦記録確認日≦基準日","確認済み")))))))))))))))))))))))))),ISNUMBER(W26),W26=IF(V26="確認済み",0,1))),1,IF(W26&lt;&gt;0,0,IF(AND(IF(AND(F26="貸出中",COUNTA(J26)&gt;0),ISNUMBER(P26),ISTEXT(P26)),P26=IF(AND(F26="貸出中",COUNTA(J26)&gt;0),J26-備品の確認!$B$3,""),IF(AND(F26="返却済",COUNTA(J26)&gt;0),ISNUMBER(Q26),ISTEXT(Q26)),Q26=IF(AND(F26="返却済",COUNTA(J26)&gt;0),K26-J26,""),IF(M26="確認済",ISNUMBER(R26),ISTEXT(R26)),R26=IF(M26="確認済",備品の確認!$B$3-N26,""),ISTEXT(S26),S26=IF(M26="未確認","現物未確認",IF(R26&gt;備品の確認!$E$3,"確認間隔超過","確認間隔内")),ISTEXT(T26),T26=IF(F26="保管中","保管記録",IF(F26="返却済","返却記録",IF(F26="未確認","利用未確認",IF(COUNTA(J26)=0,"期限未確認",IF(P26&lt;0,"返却期限超過",IF(P26=0,"返却期日","貸出中")))))),ISNUMBER(U26),U26=IF(OR(B26="未確認",D26="未確認",F26="未確認",G26="未確認",L26&lt;&gt;"確認済",M26="未確認",S26="確認間隔超過",AND(F26="貸出中",OR(COUNTA(J26)=0,P26&lt;=0))),1,0)),0,1))))</f>
        <v>0</v>
      </c>
    </row>
    <row r="27" customFormat="false" ht="32" hidden="false" customHeight="true" outlineLevel="0" collapsed="false">
      <c r="A27" s="11"/>
      <c r="B27" s="12"/>
      <c r="C27" s="11"/>
      <c r="D27" s="13"/>
      <c r="E27" s="11"/>
      <c r="F27" s="13"/>
      <c r="G27" s="13"/>
      <c r="H27" s="11"/>
      <c r="I27" s="4"/>
      <c r="J27" s="4"/>
      <c r="K27" s="4"/>
      <c r="L27" s="13"/>
      <c r="M27" s="13"/>
      <c r="N27" s="4"/>
      <c r="O27" s="4"/>
      <c r="P27" s="14" t="str">
        <f aca="false">IF(V27="","",IF(W27&lt;&gt;0,NA(),IF(AND(F27="貸出中",COUNTA(J27)&gt;0),J27-備品の確認!$B$3,"")))</f>
        <v/>
      </c>
      <c r="Q27" s="14" t="str">
        <f aca="false">IF(V27="","",IF(W27&lt;&gt;0,NA(),IF(AND(F27="返却済",COUNTA(J27)&gt;0),K27-J27,"")))</f>
        <v/>
      </c>
      <c r="R27" s="14" t="str">
        <f aca="false">IF(V27="","",IF(W27&lt;&gt;0,NA(),IF(M27="確認済",備品の確認!$B$3-N27,"")))</f>
        <v/>
      </c>
      <c r="S27" s="8" t="str">
        <f aca="false">IF(V27="","",IF(W27&lt;&gt;0,NA(),IF(M27="未確認","現物未確認",IF(R27&gt;備品の確認!$E$3,"確認間隔超過","確認間隔内"))))</f>
        <v/>
      </c>
      <c r="T27" s="8" t="str">
        <f aca="false">IF(V27="","",IF(W27&lt;&gt;0,NA(),IF(F27="保管中","保管記録",IF(F27="返却済","返却記録",IF(F27="未確認","利用未確認",IF(COUNTA(J27)=0,"期限未確認",IF(P27&lt;0,"返却期限超過",IF(P27=0,"返却期日","貸出中"))))))))</f>
        <v/>
      </c>
      <c r="U27" s="1" t="str">
        <f aca="false">IF(V27="","",IF(W27&lt;&gt;0,NA(),IF(OR(B27="未確認",D27="未確認",F27="未確認",G27="未確認",L27&lt;&gt;"確認済",M27="未確認",S27="確認間隔超過",AND(F27="貸出中",OR(COUNTA(J27)=0,P27&lt;=0))),1,0)))</f>
        <v/>
      </c>
      <c r="V27" s="10" t="str">
        <f aca="false">IF(COUNTA(A27:O27)=0,"",IF(NOT(AND(ISTEXT(A27),LEN(A27)=8,EXACT(LEFT(A27,4),"AST-"),ISNUMBER(FIND(MID(A27,5,1)&amp;"x","0x1x2x3x4x5x6x7x8x9x")),ISNUMBER(FIND(MID(A27,6,1)&amp;"x","0x1x2x3x4x5x6x7x8x9x")),ISNUMBER(FIND(MID(A27,7,1)&amp;"x","0x1x2x3x4x5x6x7x8x9x")),ISNUMBER(FIND(MID(A27,8,1)&amp;"x","0x1x2x3x4x5x6x7x8x9x")))),"備品IDはAST-と半角数字4桁",IF(COUNTIFS($A$8:$A$57,A27)&gt;1,"備品IDが重複",IF(NOT(OR(B27="PC",B27="周辺機器",B27="工具",B27="その他",B27="未確認")),"種類を確認",IF(NOT(AND(ISTEXT(C27),LEN(C27)=8,EXACT(LEFT(C27,4),"LOC-"),ISNUMBER(FIND(MID(C27,5,1)&amp;"x","0x1x2x3x4x5x6x7x8x9x")),ISNUMBER(FIND(MID(C27,6,1)&amp;"x","0x1x2x3x4x5x6x7x8x9x")),ISNUMBER(FIND(MID(C27,7,1)&amp;"x","0x1x2x3x4x5x6x7x8x9x")),ISNUMBER(FIND(MID(C27,8,1)&amp;"x","0x1x2x3x4x5x6x7x8x9x")))),"登録保管先IDはLOC-と半角数字4桁",IF(NOT(OR(D27="確認済",D27="未確認")),"所在区分を確認",IF(AND(D27="確認済",NOT(AND(ISTEXT(E27),LEN(E27)=8,EXACT(LEFT(E27,4),"LOC-"),ISNUMBER(FIND(MID(E27,5,1)&amp;"x","0x1x2x3x4x5x6x7x8x9x")),ISNUMBER(FIND(MID(E27,6,1)&amp;"x","0x1x2x3x4x5x6x7x8x9x")),ISNUMBER(FIND(MID(E27,7,1)&amp;"x","0x1x2x3x4x5x6x7x8x9x")),ISNUMBER(FIND(MID(E27,8,1)&amp;"x","0x1x2x3x4x5x6x7x8x9x"))))),"確認済所在IDが必須",IF(AND(D27="未確認",COUNTA(E27)&gt;0),"所在未確認は所在ID空欄",IF(NOT(OR(F27="保管中",F27="貸出中",F27="返却済",F27="未確認")),"利用区分を確認",IF(AND(F27="保管中",NOT(AND(G27="対象外",COUNTA(H27:K27)=0))),"保管中の借用者は対象外/貸出欄は空欄",IF(AND(F27&lt;&gt;"保管中",NOT(OR(G27="確認済",G27="未確認"))),"借用者を確認/未確認で記録",IF(AND(G27="確認済",NOT(AND(ISTEXT(H27),LEN(H27)=8,EXACT(LEFT(H27,4),"PER-"),ISNUMBER(FIND(MID(H27,5,1)&amp;"x","0x1x2x3x4x5x6x7x8x9x")),ISNUMBER(FIND(MID(H27,6,1)&amp;"x","0x1x2x3x4x5x6x7x8x9x")),ISNUMBER(FIND(MID(H27,7,1)&amp;"x","0x1x2x3x4x5x6x7x8x9x")),ISNUMBER(FIND(MID(H27,8,1)&amp;"x","0x1x2x3x4x5x6x7x8x9x"))))),"確認済借用者IDが必須",IF(AND(G27&lt;&gt;"確認済",COUNTA(H27)&gt;0),"未確認/対象外の借用者IDは空欄",IF(AND(OR(F27="貸出中",F27="返却済"),NOT(IF(ISNUMBER(I27),AND(I27&gt;=43831,I27&lt;=73050,I27=INT(I27)),FALSE()))),"貸出日が必須",IF(AND(COUNTA(I27)&gt;0,NOT(IF(ISNUMBER(I27),AND(I27&gt;=43831,I27&lt;=73050,I27=INT(I27)),FALSE()))),"貸出日は2020〜2099年/時刻なし",IF(AND(COUNTA(J27)&gt;0,NOT(IF(ISNUMBER(J27),AND(J27&gt;=43831,J27&lt;=73050,J27=INT(J27)),FALSE()))),"返却期日は2020〜2099年/時刻なし",IF(AND(COUNTA(J27)&gt;0,OR(COUNTA(I27)=0,J27&lt;I27)),"期日は貸出日以上/貸出日必須",IF(AND(F27="返却済",NOT(IF(ISNUMBER(K27),AND(K27&gt;=43831,K27&lt;=73050,K27=INT(K27)),FALSE()))),"返却済の返却日が必須",IF(AND(F27&lt;&gt;"返却済",COUNTA(K27)&gt;0),"返却済以外の返却日は空欄",IF(AND(F27="返却済",K27&lt;I27),"返却日は貸出日以上",IF(NOT(OR(L27="確認済",L27="要対応",L27="未確認")),"状態確認を記録",IF(NOT(OR(M27="確認済",M27="未確認")),"現物区分を確認",IF(AND(M27="確認済",NOT(IF(ISNUMBER(N27),AND(N27&gt;=43831,N27&lt;=73050,N27=INT(N27)),FALSE()))),"現物確認日が必須",IF(AND(M27="未確認",COUNTA(N27)&gt;0),"現物未確認の日付は空欄",IF(NOT(IF(ISNUMBER(O27),AND(O27&gt;=43831,O27&lt;=73050,O27=INT(O27)),FALSE())),"記録確認日が必須",IF(OR(O27&gt;備品の確認!$B$3,AND(COUNTA(I27)&gt;0,I27&gt;O27),AND(F27="返却済",K27&gt;O27),AND(M27="確認済",N27&gt;O27)),"貸出/返却/現物日≦記録確認日≦基準日","確認済み"))))))))))))))))))))))))))</f>
        <v/>
      </c>
      <c r="W27" s="6" t="str">
        <f aca="false">IF(V27="","",IF(V27="確認済み",0,1))</f>
        <v/>
      </c>
      <c r="X27" s="6" t="n">
        <f aca="false">IF(COUNTA(A27:O27)=0,IF(AND(V27="",W27="",P27="",Q27="",R27="",S27="",T27="",U27=""),0,1),IF(NOT(AND(ISTEXT(V27),V27=IF(COUNTA(A27:O27)=0,"",IF(NOT(AND(ISTEXT(A27),LEN(A27)=8,EXACT(LEFT(A27,4),"AST-"),ISNUMBER(FIND(MID(A27,5,1)&amp;"x","0x1x2x3x4x5x6x7x8x9x")),ISNUMBER(FIND(MID(A27,6,1)&amp;"x","0x1x2x3x4x5x6x7x8x9x")),ISNUMBER(FIND(MID(A27,7,1)&amp;"x","0x1x2x3x4x5x6x7x8x9x")),ISNUMBER(FIND(MID(A27,8,1)&amp;"x","0x1x2x3x4x5x6x7x8x9x")))),"備品IDはAST-と半角数字4桁",IF(COUNTIFS($A$8:$A$57,A27)&gt;1,"備品IDが重複",IF(NOT(OR(B27="PC",B27="周辺機器",B27="工具",B27="その他",B27="未確認")),"種類を確認",IF(NOT(AND(ISTEXT(C27),LEN(C27)=8,EXACT(LEFT(C27,4),"LOC-"),ISNUMBER(FIND(MID(C27,5,1)&amp;"x","0x1x2x3x4x5x6x7x8x9x")),ISNUMBER(FIND(MID(C27,6,1)&amp;"x","0x1x2x3x4x5x6x7x8x9x")),ISNUMBER(FIND(MID(C27,7,1)&amp;"x","0x1x2x3x4x5x6x7x8x9x")),ISNUMBER(FIND(MID(C27,8,1)&amp;"x","0x1x2x3x4x5x6x7x8x9x")))),"登録保管先IDはLOC-と半角数字4桁",IF(NOT(OR(D27="確認済",D27="未確認")),"所在区分を確認",IF(AND(D27="確認済",NOT(AND(ISTEXT(E27),LEN(E27)=8,EXACT(LEFT(E27,4),"LOC-"),ISNUMBER(FIND(MID(E27,5,1)&amp;"x","0x1x2x3x4x5x6x7x8x9x")),ISNUMBER(FIND(MID(E27,6,1)&amp;"x","0x1x2x3x4x5x6x7x8x9x")),ISNUMBER(FIND(MID(E27,7,1)&amp;"x","0x1x2x3x4x5x6x7x8x9x")),ISNUMBER(FIND(MID(E27,8,1)&amp;"x","0x1x2x3x4x5x6x7x8x9x"))))),"確認済所在IDが必須",IF(AND(D27="未確認",COUNTA(E27)&gt;0),"所在未確認は所在ID空欄",IF(NOT(OR(F27="保管中",F27="貸出中",F27="返却済",F27="未確認")),"利用区分を確認",IF(AND(F27="保管中",NOT(AND(G27="対象外",COUNTA(H27:K27)=0))),"保管中の借用者は対象外/貸出欄は空欄",IF(AND(F27&lt;&gt;"保管中",NOT(OR(G27="確認済",G27="未確認"))),"借用者を確認/未確認で記録",IF(AND(G27="確認済",NOT(AND(ISTEXT(H27),LEN(H27)=8,EXACT(LEFT(H27,4),"PER-"),ISNUMBER(FIND(MID(H27,5,1)&amp;"x","0x1x2x3x4x5x6x7x8x9x")),ISNUMBER(FIND(MID(H27,6,1)&amp;"x","0x1x2x3x4x5x6x7x8x9x")),ISNUMBER(FIND(MID(H27,7,1)&amp;"x","0x1x2x3x4x5x6x7x8x9x")),ISNUMBER(FIND(MID(H27,8,1)&amp;"x","0x1x2x3x4x5x6x7x8x9x"))))),"確認済借用者IDが必須",IF(AND(G27&lt;&gt;"確認済",COUNTA(H27)&gt;0),"未確認/対象外の借用者IDは空欄",IF(AND(OR(F27="貸出中",F27="返却済"),NOT(IF(ISNUMBER(I27),AND(I27&gt;=43831,I27&lt;=73050,I27=INT(I27)),FALSE()))),"貸出日が必須",IF(AND(COUNTA(I27)&gt;0,NOT(IF(ISNUMBER(I27),AND(I27&gt;=43831,I27&lt;=73050,I27=INT(I27)),FALSE()))),"貸出日は2020〜2099年/時刻なし",IF(AND(COUNTA(J27)&gt;0,NOT(IF(ISNUMBER(J27),AND(J27&gt;=43831,J27&lt;=73050,J27=INT(J27)),FALSE()))),"返却期日は2020〜2099年/時刻なし",IF(AND(COUNTA(J27)&gt;0,OR(COUNTA(I27)=0,J27&lt;I27)),"期日は貸出日以上/貸出日必須",IF(AND(F27="返却済",NOT(IF(ISNUMBER(K27),AND(K27&gt;=43831,K27&lt;=73050,K27=INT(K27)),FALSE()))),"返却済の返却日が必須",IF(AND(F27&lt;&gt;"返却済",COUNTA(K27)&gt;0),"返却済以外の返却日は空欄",IF(AND(F27="返却済",K27&lt;I27),"返却日は貸出日以上",IF(NOT(OR(L27="確認済",L27="要対応",L27="未確認")),"状態確認を記録",IF(NOT(OR(M27="確認済",M27="未確認")),"現物区分を確認",IF(AND(M27="確認済",NOT(IF(ISNUMBER(N27),AND(N27&gt;=43831,N27&lt;=73050,N27=INT(N27)),FALSE()))),"現物確認日が必須",IF(AND(M27="未確認",COUNTA(N27)&gt;0),"現物未確認の日付は空欄",IF(NOT(IF(ISNUMBER(O27),AND(O27&gt;=43831,O27&lt;=73050,O27=INT(O27)),FALSE())),"記録確認日が必須",IF(OR(O27&gt;備品の確認!$B$3,AND(COUNTA(I27)&gt;0,I27&gt;O27),AND(F27="返却済",K27&gt;O27),AND(M27="確認済",N27&gt;O27)),"貸出/返却/現物日≦記録確認日≦基準日","確認済み")))))))))))))))))))))))))),ISNUMBER(W27),W27=IF(V27="確認済み",0,1))),1,IF(W27&lt;&gt;0,0,IF(AND(IF(AND(F27="貸出中",COUNTA(J27)&gt;0),ISNUMBER(P27),ISTEXT(P27)),P27=IF(AND(F27="貸出中",COUNTA(J27)&gt;0),J27-備品の確認!$B$3,""),IF(AND(F27="返却済",COUNTA(J27)&gt;0),ISNUMBER(Q27),ISTEXT(Q27)),Q27=IF(AND(F27="返却済",COUNTA(J27)&gt;0),K27-J27,""),IF(M27="確認済",ISNUMBER(R27),ISTEXT(R27)),R27=IF(M27="確認済",備品の確認!$B$3-N27,""),ISTEXT(S27),S27=IF(M27="未確認","現物未確認",IF(R27&gt;備品の確認!$E$3,"確認間隔超過","確認間隔内")),ISTEXT(T27),T27=IF(F27="保管中","保管記録",IF(F27="返却済","返却記録",IF(F27="未確認","利用未確認",IF(COUNTA(J27)=0,"期限未確認",IF(P27&lt;0,"返却期限超過",IF(P27=0,"返却期日","貸出中")))))),ISNUMBER(U27),U27=IF(OR(B27="未確認",D27="未確認",F27="未確認",G27="未確認",L27&lt;&gt;"確認済",M27="未確認",S27="確認間隔超過",AND(F27="貸出中",OR(COUNTA(J27)=0,P27&lt;=0))),1,0)),0,1))))</f>
        <v>0</v>
      </c>
    </row>
    <row r="28" customFormat="false" ht="32" hidden="false" customHeight="true" outlineLevel="0" collapsed="false">
      <c r="A28" s="11"/>
      <c r="B28" s="12"/>
      <c r="C28" s="11"/>
      <c r="D28" s="13"/>
      <c r="E28" s="11"/>
      <c r="F28" s="13"/>
      <c r="G28" s="13"/>
      <c r="H28" s="11"/>
      <c r="I28" s="4"/>
      <c r="J28" s="4"/>
      <c r="K28" s="4"/>
      <c r="L28" s="13"/>
      <c r="M28" s="13"/>
      <c r="N28" s="4"/>
      <c r="O28" s="4"/>
      <c r="P28" s="14" t="str">
        <f aca="false">IF(V28="","",IF(W28&lt;&gt;0,NA(),IF(AND(F28="貸出中",COUNTA(J28)&gt;0),J28-備品の確認!$B$3,"")))</f>
        <v/>
      </c>
      <c r="Q28" s="14" t="str">
        <f aca="false">IF(V28="","",IF(W28&lt;&gt;0,NA(),IF(AND(F28="返却済",COUNTA(J28)&gt;0),K28-J28,"")))</f>
        <v/>
      </c>
      <c r="R28" s="14" t="str">
        <f aca="false">IF(V28="","",IF(W28&lt;&gt;0,NA(),IF(M28="確認済",備品の確認!$B$3-N28,"")))</f>
        <v/>
      </c>
      <c r="S28" s="8" t="str">
        <f aca="false">IF(V28="","",IF(W28&lt;&gt;0,NA(),IF(M28="未確認","現物未確認",IF(R28&gt;備品の確認!$E$3,"確認間隔超過","確認間隔内"))))</f>
        <v/>
      </c>
      <c r="T28" s="8" t="str">
        <f aca="false">IF(V28="","",IF(W28&lt;&gt;0,NA(),IF(F28="保管中","保管記録",IF(F28="返却済","返却記録",IF(F28="未確認","利用未確認",IF(COUNTA(J28)=0,"期限未確認",IF(P28&lt;0,"返却期限超過",IF(P28=0,"返却期日","貸出中"))))))))</f>
        <v/>
      </c>
      <c r="U28" s="1" t="str">
        <f aca="false">IF(V28="","",IF(W28&lt;&gt;0,NA(),IF(OR(B28="未確認",D28="未確認",F28="未確認",G28="未確認",L28&lt;&gt;"確認済",M28="未確認",S28="確認間隔超過",AND(F28="貸出中",OR(COUNTA(J28)=0,P28&lt;=0))),1,0)))</f>
        <v/>
      </c>
      <c r="V28" s="10" t="str">
        <f aca="false">IF(COUNTA(A28:O28)=0,"",IF(NOT(AND(ISTEXT(A28),LEN(A28)=8,EXACT(LEFT(A28,4),"AST-"),ISNUMBER(FIND(MID(A28,5,1)&amp;"x","0x1x2x3x4x5x6x7x8x9x")),ISNUMBER(FIND(MID(A28,6,1)&amp;"x","0x1x2x3x4x5x6x7x8x9x")),ISNUMBER(FIND(MID(A28,7,1)&amp;"x","0x1x2x3x4x5x6x7x8x9x")),ISNUMBER(FIND(MID(A28,8,1)&amp;"x","0x1x2x3x4x5x6x7x8x9x")))),"備品IDはAST-と半角数字4桁",IF(COUNTIFS($A$8:$A$57,A28)&gt;1,"備品IDが重複",IF(NOT(OR(B28="PC",B28="周辺機器",B28="工具",B28="その他",B28="未確認")),"種類を確認",IF(NOT(AND(ISTEXT(C28),LEN(C28)=8,EXACT(LEFT(C28,4),"LOC-"),ISNUMBER(FIND(MID(C28,5,1)&amp;"x","0x1x2x3x4x5x6x7x8x9x")),ISNUMBER(FIND(MID(C28,6,1)&amp;"x","0x1x2x3x4x5x6x7x8x9x")),ISNUMBER(FIND(MID(C28,7,1)&amp;"x","0x1x2x3x4x5x6x7x8x9x")),ISNUMBER(FIND(MID(C28,8,1)&amp;"x","0x1x2x3x4x5x6x7x8x9x")))),"登録保管先IDはLOC-と半角数字4桁",IF(NOT(OR(D28="確認済",D28="未確認")),"所在区分を確認",IF(AND(D28="確認済",NOT(AND(ISTEXT(E28),LEN(E28)=8,EXACT(LEFT(E28,4),"LOC-"),ISNUMBER(FIND(MID(E28,5,1)&amp;"x","0x1x2x3x4x5x6x7x8x9x")),ISNUMBER(FIND(MID(E28,6,1)&amp;"x","0x1x2x3x4x5x6x7x8x9x")),ISNUMBER(FIND(MID(E28,7,1)&amp;"x","0x1x2x3x4x5x6x7x8x9x")),ISNUMBER(FIND(MID(E28,8,1)&amp;"x","0x1x2x3x4x5x6x7x8x9x"))))),"確認済所在IDが必須",IF(AND(D28="未確認",COUNTA(E28)&gt;0),"所在未確認は所在ID空欄",IF(NOT(OR(F28="保管中",F28="貸出中",F28="返却済",F28="未確認")),"利用区分を確認",IF(AND(F28="保管中",NOT(AND(G28="対象外",COUNTA(H28:K28)=0))),"保管中の借用者は対象外/貸出欄は空欄",IF(AND(F28&lt;&gt;"保管中",NOT(OR(G28="確認済",G28="未確認"))),"借用者を確認/未確認で記録",IF(AND(G28="確認済",NOT(AND(ISTEXT(H28),LEN(H28)=8,EXACT(LEFT(H28,4),"PER-"),ISNUMBER(FIND(MID(H28,5,1)&amp;"x","0x1x2x3x4x5x6x7x8x9x")),ISNUMBER(FIND(MID(H28,6,1)&amp;"x","0x1x2x3x4x5x6x7x8x9x")),ISNUMBER(FIND(MID(H28,7,1)&amp;"x","0x1x2x3x4x5x6x7x8x9x")),ISNUMBER(FIND(MID(H28,8,1)&amp;"x","0x1x2x3x4x5x6x7x8x9x"))))),"確認済借用者IDが必須",IF(AND(G28&lt;&gt;"確認済",COUNTA(H28)&gt;0),"未確認/対象外の借用者IDは空欄",IF(AND(OR(F28="貸出中",F28="返却済"),NOT(IF(ISNUMBER(I28),AND(I28&gt;=43831,I28&lt;=73050,I28=INT(I28)),FALSE()))),"貸出日が必須",IF(AND(COUNTA(I28)&gt;0,NOT(IF(ISNUMBER(I28),AND(I28&gt;=43831,I28&lt;=73050,I28=INT(I28)),FALSE()))),"貸出日は2020〜2099年/時刻なし",IF(AND(COUNTA(J28)&gt;0,NOT(IF(ISNUMBER(J28),AND(J28&gt;=43831,J28&lt;=73050,J28=INT(J28)),FALSE()))),"返却期日は2020〜2099年/時刻なし",IF(AND(COUNTA(J28)&gt;0,OR(COUNTA(I28)=0,J28&lt;I28)),"期日は貸出日以上/貸出日必須",IF(AND(F28="返却済",NOT(IF(ISNUMBER(K28),AND(K28&gt;=43831,K28&lt;=73050,K28=INT(K28)),FALSE()))),"返却済の返却日が必須",IF(AND(F28&lt;&gt;"返却済",COUNTA(K28)&gt;0),"返却済以外の返却日は空欄",IF(AND(F28="返却済",K28&lt;I28),"返却日は貸出日以上",IF(NOT(OR(L28="確認済",L28="要対応",L28="未確認")),"状態確認を記録",IF(NOT(OR(M28="確認済",M28="未確認")),"現物区分を確認",IF(AND(M28="確認済",NOT(IF(ISNUMBER(N28),AND(N28&gt;=43831,N28&lt;=73050,N28=INT(N28)),FALSE()))),"現物確認日が必須",IF(AND(M28="未確認",COUNTA(N28)&gt;0),"現物未確認の日付は空欄",IF(NOT(IF(ISNUMBER(O28),AND(O28&gt;=43831,O28&lt;=73050,O28=INT(O28)),FALSE())),"記録確認日が必須",IF(OR(O28&gt;備品の確認!$B$3,AND(COUNTA(I28)&gt;0,I28&gt;O28),AND(F28="返却済",K28&gt;O28),AND(M28="確認済",N28&gt;O28)),"貸出/返却/現物日≦記録確認日≦基準日","確認済み"))))))))))))))))))))))))))</f>
        <v/>
      </c>
      <c r="W28" s="6" t="str">
        <f aca="false">IF(V28="","",IF(V28="確認済み",0,1))</f>
        <v/>
      </c>
      <c r="X28" s="6" t="n">
        <f aca="false">IF(COUNTA(A28:O28)=0,IF(AND(V28="",W28="",P28="",Q28="",R28="",S28="",T28="",U28=""),0,1),IF(NOT(AND(ISTEXT(V28),V28=IF(COUNTA(A28:O28)=0,"",IF(NOT(AND(ISTEXT(A28),LEN(A28)=8,EXACT(LEFT(A28,4),"AST-"),ISNUMBER(FIND(MID(A28,5,1)&amp;"x","0x1x2x3x4x5x6x7x8x9x")),ISNUMBER(FIND(MID(A28,6,1)&amp;"x","0x1x2x3x4x5x6x7x8x9x")),ISNUMBER(FIND(MID(A28,7,1)&amp;"x","0x1x2x3x4x5x6x7x8x9x")),ISNUMBER(FIND(MID(A28,8,1)&amp;"x","0x1x2x3x4x5x6x7x8x9x")))),"備品IDはAST-と半角数字4桁",IF(COUNTIFS($A$8:$A$57,A28)&gt;1,"備品IDが重複",IF(NOT(OR(B28="PC",B28="周辺機器",B28="工具",B28="その他",B28="未確認")),"種類を確認",IF(NOT(AND(ISTEXT(C28),LEN(C28)=8,EXACT(LEFT(C28,4),"LOC-"),ISNUMBER(FIND(MID(C28,5,1)&amp;"x","0x1x2x3x4x5x6x7x8x9x")),ISNUMBER(FIND(MID(C28,6,1)&amp;"x","0x1x2x3x4x5x6x7x8x9x")),ISNUMBER(FIND(MID(C28,7,1)&amp;"x","0x1x2x3x4x5x6x7x8x9x")),ISNUMBER(FIND(MID(C28,8,1)&amp;"x","0x1x2x3x4x5x6x7x8x9x")))),"登録保管先IDはLOC-と半角数字4桁",IF(NOT(OR(D28="確認済",D28="未確認")),"所在区分を確認",IF(AND(D28="確認済",NOT(AND(ISTEXT(E28),LEN(E28)=8,EXACT(LEFT(E28,4),"LOC-"),ISNUMBER(FIND(MID(E28,5,1)&amp;"x","0x1x2x3x4x5x6x7x8x9x")),ISNUMBER(FIND(MID(E28,6,1)&amp;"x","0x1x2x3x4x5x6x7x8x9x")),ISNUMBER(FIND(MID(E28,7,1)&amp;"x","0x1x2x3x4x5x6x7x8x9x")),ISNUMBER(FIND(MID(E28,8,1)&amp;"x","0x1x2x3x4x5x6x7x8x9x"))))),"確認済所在IDが必須",IF(AND(D28="未確認",COUNTA(E28)&gt;0),"所在未確認は所在ID空欄",IF(NOT(OR(F28="保管中",F28="貸出中",F28="返却済",F28="未確認")),"利用区分を確認",IF(AND(F28="保管中",NOT(AND(G28="対象外",COUNTA(H28:K28)=0))),"保管中の借用者は対象外/貸出欄は空欄",IF(AND(F28&lt;&gt;"保管中",NOT(OR(G28="確認済",G28="未確認"))),"借用者を確認/未確認で記録",IF(AND(G28="確認済",NOT(AND(ISTEXT(H28),LEN(H28)=8,EXACT(LEFT(H28,4),"PER-"),ISNUMBER(FIND(MID(H28,5,1)&amp;"x","0x1x2x3x4x5x6x7x8x9x")),ISNUMBER(FIND(MID(H28,6,1)&amp;"x","0x1x2x3x4x5x6x7x8x9x")),ISNUMBER(FIND(MID(H28,7,1)&amp;"x","0x1x2x3x4x5x6x7x8x9x")),ISNUMBER(FIND(MID(H28,8,1)&amp;"x","0x1x2x3x4x5x6x7x8x9x"))))),"確認済借用者IDが必須",IF(AND(G28&lt;&gt;"確認済",COUNTA(H28)&gt;0),"未確認/対象外の借用者IDは空欄",IF(AND(OR(F28="貸出中",F28="返却済"),NOT(IF(ISNUMBER(I28),AND(I28&gt;=43831,I28&lt;=73050,I28=INT(I28)),FALSE()))),"貸出日が必須",IF(AND(COUNTA(I28)&gt;0,NOT(IF(ISNUMBER(I28),AND(I28&gt;=43831,I28&lt;=73050,I28=INT(I28)),FALSE()))),"貸出日は2020〜2099年/時刻なし",IF(AND(COUNTA(J28)&gt;0,NOT(IF(ISNUMBER(J28),AND(J28&gt;=43831,J28&lt;=73050,J28=INT(J28)),FALSE()))),"返却期日は2020〜2099年/時刻なし",IF(AND(COUNTA(J28)&gt;0,OR(COUNTA(I28)=0,J28&lt;I28)),"期日は貸出日以上/貸出日必須",IF(AND(F28="返却済",NOT(IF(ISNUMBER(K28),AND(K28&gt;=43831,K28&lt;=73050,K28=INT(K28)),FALSE()))),"返却済の返却日が必須",IF(AND(F28&lt;&gt;"返却済",COUNTA(K28)&gt;0),"返却済以外の返却日は空欄",IF(AND(F28="返却済",K28&lt;I28),"返却日は貸出日以上",IF(NOT(OR(L28="確認済",L28="要対応",L28="未確認")),"状態確認を記録",IF(NOT(OR(M28="確認済",M28="未確認")),"現物区分を確認",IF(AND(M28="確認済",NOT(IF(ISNUMBER(N28),AND(N28&gt;=43831,N28&lt;=73050,N28=INT(N28)),FALSE()))),"現物確認日が必須",IF(AND(M28="未確認",COUNTA(N28)&gt;0),"現物未確認の日付は空欄",IF(NOT(IF(ISNUMBER(O28),AND(O28&gt;=43831,O28&lt;=73050,O28=INT(O28)),FALSE())),"記録確認日が必須",IF(OR(O28&gt;備品の確認!$B$3,AND(COUNTA(I28)&gt;0,I28&gt;O28),AND(F28="返却済",K28&gt;O28),AND(M28="確認済",N28&gt;O28)),"貸出/返却/現物日≦記録確認日≦基準日","確認済み")))))))))))))))))))))))))),ISNUMBER(W28),W28=IF(V28="確認済み",0,1))),1,IF(W28&lt;&gt;0,0,IF(AND(IF(AND(F28="貸出中",COUNTA(J28)&gt;0),ISNUMBER(P28),ISTEXT(P28)),P28=IF(AND(F28="貸出中",COUNTA(J28)&gt;0),J28-備品の確認!$B$3,""),IF(AND(F28="返却済",COUNTA(J28)&gt;0),ISNUMBER(Q28),ISTEXT(Q28)),Q28=IF(AND(F28="返却済",COUNTA(J28)&gt;0),K28-J28,""),IF(M28="確認済",ISNUMBER(R28),ISTEXT(R28)),R28=IF(M28="確認済",備品の確認!$B$3-N28,""),ISTEXT(S28),S28=IF(M28="未確認","現物未確認",IF(R28&gt;備品の確認!$E$3,"確認間隔超過","確認間隔内")),ISTEXT(T28),T28=IF(F28="保管中","保管記録",IF(F28="返却済","返却記録",IF(F28="未確認","利用未確認",IF(COUNTA(J28)=0,"期限未確認",IF(P28&lt;0,"返却期限超過",IF(P28=0,"返却期日","貸出中")))))),ISNUMBER(U28),U28=IF(OR(B28="未確認",D28="未確認",F28="未確認",G28="未確認",L28&lt;&gt;"確認済",M28="未確認",S28="確認間隔超過",AND(F28="貸出中",OR(COUNTA(J28)=0,P28&lt;=0))),1,0)),0,1))))</f>
        <v>0</v>
      </c>
    </row>
    <row r="29" customFormat="false" ht="32" hidden="false" customHeight="true" outlineLevel="0" collapsed="false">
      <c r="A29" s="11"/>
      <c r="B29" s="12"/>
      <c r="C29" s="11"/>
      <c r="D29" s="13"/>
      <c r="E29" s="11"/>
      <c r="F29" s="13"/>
      <c r="G29" s="13"/>
      <c r="H29" s="11"/>
      <c r="I29" s="4"/>
      <c r="J29" s="4"/>
      <c r="K29" s="4"/>
      <c r="L29" s="13"/>
      <c r="M29" s="13"/>
      <c r="N29" s="4"/>
      <c r="O29" s="4"/>
      <c r="P29" s="14" t="str">
        <f aca="false">IF(V29="","",IF(W29&lt;&gt;0,NA(),IF(AND(F29="貸出中",COUNTA(J29)&gt;0),J29-備品の確認!$B$3,"")))</f>
        <v/>
      </c>
      <c r="Q29" s="14" t="str">
        <f aca="false">IF(V29="","",IF(W29&lt;&gt;0,NA(),IF(AND(F29="返却済",COUNTA(J29)&gt;0),K29-J29,"")))</f>
        <v/>
      </c>
      <c r="R29" s="14" t="str">
        <f aca="false">IF(V29="","",IF(W29&lt;&gt;0,NA(),IF(M29="確認済",備品の確認!$B$3-N29,"")))</f>
        <v/>
      </c>
      <c r="S29" s="8" t="str">
        <f aca="false">IF(V29="","",IF(W29&lt;&gt;0,NA(),IF(M29="未確認","現物未確認",IF(R29&gt;備品の確認!$E$3,"確認間隔超過","確認間隔内"))))</f>
        <v/>
      </c>
      <c r="T29" s="8" t="str">
        <f aca="false">IF(V29="","",IF(W29&lt;&gt;0,NA(),IF(F29="保管中","保管記録",IF(F29="返却済","返却記録",IF(F29="未確認","利用未確認",IF(COUNTA(J29)=0,"期限未確認",IF(P29&lt;0,"返却期限超過",IF(P29=0,"返却期日","貸出中"))))))))</f>
        <v/>
      </c>
      <c r="U29" s="1" t="str">
        <f aca="false">IF(V29="","",IF(W29&lt;&gt;0,NA(),IF(OR(B29="未確認",D29="未確認",F29="未確認",G29="未確認",L29&lt;&gt;"確認済",M29="未確認",S29="確認間隔超過",AND(F29="貸出中",OR(COUNTA(J29)=0,P29&lt;=0))),1,0)))</f>
        <v/>
      </c>
      <c r="V29" s="10" t="str">
        <f aca="false">IF(COUNTA(A29:O29)=0,"",IF(NOT(AND(ISTEXT(A29),LEN(A29)=8,EXACT(LEFT(A29,4),"AST-"),ISNUMBER(FIND(MID(A29,5,1)&amp;"x","0x1x2x3x4x5x6x7x8x9x")),ISNUMBER(FIND(MID(A29,6,1)&amp;"x","0x1x2x3x4x5x6x7x8x9x")),ISNUMBER(FIND(MID(A29,7,1)&amp;"x","0x1x2x3x4x5x6x7x8x9x")),ISNUMBER(FIND(MID(A29,8,1)&amp;"x","0x1x2x3x4x5x6x7x8x9x")))),"備品IDはAST-と半角数字4桁",IF(COUNTIFS($A$8:$A$57,A29)&gt;1,"備品IDが重複",IF(NOT(OR(B29="PC",B29="周辺機器",B29="工具",B29="その他",B29="未確認")),"種類を確認",IF(NOT(AND(ISTEXT(C29),LEN(C29)=8,EXACT(LEFT(C29,4),"LOC-"),ISNUMBER(FIND(MID(C29,5,1)&amp;"x","0x1x2x3x4x5x6x7x8x9x")),ISNUMBER(FIND(MID(C29,6,1)&amp;"x","0x1x2x3x4x5x6x7x8x9x")),ISNUMBER(FIND(MID(C29,7,1)&amp;"x","0x1x2x3x4x5x6x7x8x9x")),ISNUMBER(FIND(MID(C29,8,1)&amp;"x","0x1x2x3x4x5x6x7x8x9x")))),"登録保管先IDはLOC-と半角数字4桁",IF(NOT(OR(D29="確認済",D29="未確認")),"所在区分を確認",IF(AND(D29="確認済",NOT(AND(ISTEXT(E29),LEN(E29)=8,EXACT(LEFT(E29,4),"LOC-"),ISNUMBER(FIND(MID(E29,5,1)&amp;"x","0x1x2x3x4x5x6x7x8x9x")),ISNUMBER(FIND(MID(E29,6,1)&amp;"x","0x1x2x3x4x5x6x7x8x9x")),ISNUMBER(FIND(MID(E29,7,1)&amp;"x","0x1x2x3x4x5x6x7x8x9x")),ISNUMBER(FIND(MID(E29,8,1)&amp;"x","0x1x2x3x4x5x6x7x8x9x"))))),"確認済所在IDが必須",IF(AND(D29="未確認",COUNTA(E29)&gt;0),"所在未確認は所在ID空欄",IF(NOT(OR(F29="保管中",F29="貸出中",F29="返却済",F29="未確認")),"利用区分を確認",IF(AND(F29="保管中",NOT(AND(G29="対象外",COUNTA(H29:K29)=0))),"保管中の借用者は対象外/貸出欄は空欄",IF(AND(F29&lt;&gt;"保管中",NOT(OR(G29="確認済",G29="未確認"))),"借用者を確認/未確認で記録",IF(AND(G29="確認済",NOT(AND(ISTEXT(H29),LEN(H29)=8,EXACT(LEFT(H29,4),"PER-"),ISNUMBER(FIND(MID(H29,5,1)&amp;"x","0x1x2x3x4x5x6x7x8x9x")),ISNUMBER(FIND(MID(H29,6,1)&amp;"x","0x1x2x3x4x5x6x7x8x9x")),ISNUMBER(FIND(MID(H29,7,1)&amp;"x","0x1x2x3x4x5x6x7x8x9x")),ISNUMBER(FIND(MID(H29,8,1)&amp;"x","0x1x2x3x4x5x6x7x8x9x"))))),"確認済借用者IDが必須",IF(AND(G29&lt;&gt;"確認済",COUNTA(H29)&gt;0),"未確認/対象外の借用者IDは空欄",IF(AND(OR(F29="貸出中",F29="返却済"),NOT(IF(ISNUMBER(I29),AND(I29&gt;=43831,I29&lt;=73050,I29=INT(I29)),FALSE()))),"貸出日が必須",IF(AND(COUNTA(I29)&gt;0,NOT(IF(ISNUMBER(I29),AND(I29&gt;=43831,I29&lt;=73050,I29=INT(I29)),FALSE()))),"貸出日は2020〜2099年/時刻なし",IF(AND(COUNTA(J29)&gt;0,NOT(IF(ISNUMBER(J29),AND(J29&gt;=43831,J29&lt;=73050,J29=INT(J29)),FALSE()))),"返却期日は2020〜2099年/時刻なし",IF(AND(COUNTA(J29)&gt;0,OR(COUNTA(I29)=0,J29&lt;I29)),"期日は貸出日以上/貸出日必須",IF(AND(F29="返却済",NOT(IF(ISNUMBER(K29),AND(K29&gt;=43831,K29&lt;=73050,K29=INT(K29)),FALSE()))),"返却済の返却日が必須",IF(AND(F29&lt;&gt;"返却済",COUNTA(K29)&gt;0),"返却済以外の返却日は空欄",IF(AND(F29="返却済",K29&lt;I29),"返却日は貸出日以上",IF(NOT(OR(L29="確認済",L29="要対応",L29="未確認")),"状態確認を記録",IF(NOT(OR(M29="確認済",M29="未確認")),"現物区分を確認",IF(AND(M29="確認済",NOT(IF(ISNUMBER(N29),AND(N29&gt;=43831,N29&lt;=73050,N29=INT(N29)),FALSE()))),"現物確認日が必須",IF(AND(M29="未確認",COUNTA(N29)&gt;0),"現物未確認の日付は空欄",IF(NOT(IF(ISNUMBER(O29),AND(O29&gt;=43831,O29&lt;=73050,O29=INT(O29)),FALSE())),"記録確認日が必須",IF(OR(O29&gt;備品の確認!$B$3,AND(COUNTA(I29)&gt;0,I29&gt;O29),AND(F29="返却済",K29&gt;O29),AND(M29="確認済",N29&gt;O29)),"貸出/返却/現物日≦記録確認日≦基準日","確認済み"))))))))))))))))))))))))))</f>
        <v/>
      </c>
      <c r="W29" s="6" t="str">
        <f aca="false">IF(V29="","",IF(V29="確認済み",0,1))</f>
        <v/>
      </c>
      <c r="X29" s="6" t="n">
        <f aca="false">IF(COUNTA(A29:O29)=0,IF(AND(V29="",W29="",P29="",Q29="",R29="",S29="",T29="",U29=""),0,1),IF(NOT(AND(ISTEXT(V29),V29=IF(COUNTA(A29:O29)=0,"",IF(NOT(AND(ISTEXT(A29),LEN(A29)=8,EXACT(LEFT(A29,4),"AST-"),ISNUMBER(FIND(MID(A29,5,1)&amp;"x","0x1x2x3x4x5x6x7x8x9x")),ISNUMBER(FIND(MID(A29,6,1)&amp;"x","0x1x2x3x4x5x6x7x8x9x")),ISNUMBER(FIND(MID(A29,7,1)&amp;"x","0x1x2x3x4x5x6x7x8x9x")),ISNUMBER(FIND(MID(A29,8,1)&amp;"x","0x1x2x3x4x5x6x7x8x9x")))),"備品IDはAST-と半角数字4桁",IF(COUNTIFS($A$8:$A$57,A29)&gt;1,"備品IDが重複",IF(NOT(OR(B29="PC",B29="周辺機器",B29="工具",B29="その他",B29="未確認")),"種類を確認",IF(NOT(AND(ISTEXT(C29),LEN(C29)=8,EXACT(LEFT(C29,4),"LOC-"),ISNUMBER(FIND(MID(C29,5,1)&amp;"x","0x1x2x3x4x5x6x7x8x9x")),ISNUMBER(FIND(MID(C29,6,1)&amp;"x","0x1x2x3x4x5x6x7x8x9x")),ISNUMBER(FIND(MID(C29,7,1)&amp;"x","0x1x2x3x4x5x6x7x8x9x")),ISNUMBER(FIND(MID(C29,8,1)&amp;"x","0x1x2x3x4x5x6x7x8x9x")))),"登録保管先IDはLOC-と半角数字4桁",IF(NOT(OR(D29="確認済",D29="未確認")),"所在区分を確認",IF(AND(D29="確認済",NOT(AND(ISTEXT(E29),LEN(E29)=8,EXACT(LEFT(E29,4),"LOC-"),ISNUMBER(FIND(MID(E29,5,1)&amp;"x","0x1x2x3x4x5x6x7x8x9x")),ISNUMBER(FIND(MID(E29,6,1)&amp;"x","0x1x2x3x4x5x6x7x8x9x")),ISNUMBER(FIND(MID(E29,7,1)&amp;"x","0x1x2x3x4x5x6x7x8x9x")),ISNUMBER(FIND(MID(E29,8,1)&amp;"x","0x1x2x3x4x5x6x7x8x9x"))))),"確認済所在IDが必須",IF(AND(D29="未確認",COUNTA(E29)&gt;0),"所在未確認は所在ID空欄",IF(NOT(OR(F29="保管中",F29="貸出中",F29="返却済",F29="未確認")),"利用区分を確認",IF(AND(F29="保管中",NOT(AND(G29="対象外",COUNTA(H29:K29)=0))),"保管中の借用者は対象外/貸出欄は空欄",IF(AND(F29&lt;&gt;"保管中",NOT(OR(G29="確認済",G29="未確認"))),"借用者を確認/未確認で記録",IF(AND(G29="確認済",NOT(AND(ISTEXT(H29),LEN(H29)=8,EXACT(LEFT(H29,4),"PER-"),ISNUMBER(FIND(MID(H29,5,1)&amp;"x","0x1x2x3x4x5x6x7x8x9x")),ISNUMBER(FIND(MID(H29,6,1)&amp;"x","0x1x2x3x4x5x6x7x8x9x")),ISNUMBER(FIND(MID(H29,7,1)&amp;"x","0x1x2x3x4x5x6x7x8x9x")),ISNUMBER(FIND(MID(H29,8,1)&amp;"x","0x1x2x3x4x5x6x7x8x9x"))))),"確認済借用者IDが必須",IF(AND(G29&lt;&gt;"確認済",COUNTA(H29)&gt;0),"未確認/対象外の借用者IDは空欄",IF(AND(OR(F29="貸出中",F29="返却済"),NOT(IF(ISNUMBER(I29),AND(I29&gt;=43831,I29&lt;=73050,I29=INT(I29)),FALSE()))),"貸出日が必須",IF(AND(COUNTA(I29)&gt;0,NOT(IF(ISNUMBER(I29),AND(I29&gt;=43831,I29&lt;=73050,I29=INT(I29)),FALSE()))),"貸出日は2020〜2099年/時刻なし",IF(AND(COUNTA(J29)&gt;0,NOT(IF(ISNUMBER(J29),AND(J29&gt;=43831,J29&lt;=73050,J29=INT(J29)),FALSE()))),"返却期日は2020〜2099年/時刻なし",IF(AND(COUNTA(J29)&gt;0,OR(COUNTA(I29)=0,J29&lt;I29)),"期日は貸出日以上/貸出日必須",IF(AND(F29="返却済",NOT(IF(ISNUMBER(K29),AND(K29&gt;=43831,K29&lt;=73050,K29=INT(K29)),FALSE()))),"返却済の返却日が必須",IF(AND(F29&lt;&gt;"返却済",COUNTA(K29)&gt;0),"返却済以外の返却日は空欄",IF(AND(F29="返却済",K29&lt;I29),"返却日は貸出日以上",IF(NOT(OR(L29="確認済",L29="要対応",L29="未確認")),"状態確認を記録",IF(NOT(OR(M29="確認済",M29="未確認")),"現物区分を確認",IF(AND(M29="確認済",NOT(IF(ISNUMBER(N29),AND(N29&gt;=43831,N29&lt;=73050,N29=INT(N29)),FALSE()))),"現物確認日が必須",IF(AND(M29="未確認",COUNTA(N29)&gt;0),"現物未確認の日付は空欄",IF(NOT(IF(ISNUMBER(O29),AND(O29&gt;=43831,O29&lt;=73050,O29=INT(O29)),FALSE())),"記録確認日が必須",IF(OR(O29&gt;備品の確認!$B$3,AND(COUNTA(I29)&gt;0,I29&gt;O29),AND(F29="返却済",K29&gt;O29),AND(M29="確認済",N29&gt;O29)),"貸出/返却/現物日≦記録確認日≦基準日","確認済み")))))))))))))))))))))))))),ISNUMBER(W29),W29=IF(V29="確認済み",0,1))),1,IF(W29&lt;&gt;0,0,IF(AND(IF(AND(F29="貸出中",COUNTA(J29)&gt;0),ISNUMBER(P29),ISTEXT(P29)),P29=IF(AND(F29="貸出中",COUNTA(J29)&gt;0),J29-備品の確認!$B$3,""),IF(AND(F29="返却済",COUNTA(J29)&gt;0),ISNUMBER(Q29),ISTEXT(Q29)),Q29=IF(AND(F29="返却済",COUNTA(J29)&gt;0),K29-J29,""),IF(M29="確認済",ISNUMBER(R29),ISTEXT(R29)),R29=IF(M29="確認済",備品の確認!$B$3-N29,""),ISTEXT(S29),S29=IF(M29="未確認","現物未確認",IF(R29&gt;備品の確認!$E$3,"確認間隔超過","確認間隔内")),ISTEXT(T29),T29=IF(F29="保管中","保管記録",IF(F29="返却済","返却記録",IF(F29="未確認","利用未確認",IF(COUNTA(J29)=0,"期限未確認",IF(P29&lt;0,"返却期限超過",IF(P29=0,"返却期日","貸出中")))))),ISNUMBER(U29),U29=IF(OR(B29="未確認",D29="未確認",F29="未確認",G29="未確認",L29&lt;&gt;"確認済",M29="未確認",S29="確認間隔超過",AND(F29="貸出中",OR(COUNTA(J29)=0,P29&lt;=0))),1,0)),0,1))))</f>
        <v>0</v>
      </c>
    </row>
    <row r="30" customFormat="false" ht="32" hidden="false" customHeight="true" outlineLevel="0" collapsed="false">
      <c r="A30" s="11"/>
      <c r="B30" s="12"/>
      <c r="C30" s="11"/>
      <c r="D30" s="13"/>
      <c r="E30" s="11"/>
      <c r="F30" s="13"/>
      <c r="G30" s="13"/>
      <c r="H30" s="11"/>
      <c r="I30" s="4"/>
      <c r="J30" s="4"/>
      <c r="K30" s="4"/>
      <c r="L30" s="13"/>
      <c r="M30" s="13"/>
      <c r="N30" s="4"/>
      <c r="O30" s="4"/>
      <c r="P30" s="14" t="str">
        <f aca="false">IF(V30="","",IF(W30&lt;&gt;0,NA(),IF(AND(F30="貸出中",COUNTA(J30)&gt;0),J30-備品の確認!$B$3,"")))</f>
        <v/>
      </c>
      <c r="Q30" s="14" t="str">
        <f aca="false">IF(V30="","",IF(W30&lt;&gt;0,NA(),IF(AND(F30="返却済",COUNTA(J30)&gt;0),K30-J30,"")))</f>
        <v/>
      </c>
      <c r="R30" s="14" t="str">
        <f aca="false">IF(V30="","",IF(W30&lt;&gt;0,NA(),IF(M30="確認済",備品の確認!$B$3-N30,"")))</f>
        <v/>
      </c>
      <c r="S30" s="8" t="str">
        <f aca="false">IF(V30="","",IF(W30&lt;&gt;0,NA(),IF(M30="未確認","現物未確認",IF(R30&gt;備品の確認!$E$3,"確認間隔超過","確認間隔内"))))</f>
        <v/>
      </c>
      <c r="T30" s="8" t="str">
        <f aca="false">IF(V30="","",IF(W30&lt;&gt;0,NA(),IF(F30="保管中","保管記録",IF(F30="返却済","返却記録",IF(F30="未確認","利用未確認",IF(COUNTA(J30)=0,"期限未確認",IF(P30&lt;0,"返却期限超過",IF(P30=0,"返却期日","貸出中"))))))))</f>
        <v/>
      </c>
      <c r="U30" s="1" t="str">
        <f aca="false">IF(V30="","",IF(W30&lt;&gt;0,NA(),IF(OR(B30="未確認",D30="未確認",F30="未確認",G30="未確認",L30&lt;&gt;"確認済",M30="未確認",S30="確認間隔超過",AND(F30="貸出中",OR(COUNTA(J30)=0,P30&lt;=0))),1,0)))</f>
        <v/>
      </c>
      <c r="V30" s="10" t="str">
        <f aca="false">IF(COUNTA(A30:O30)=0,"",IF(NOT(AND(ISTEXT(A30),LEN(A30)=8,EXACT(LEFT(A30,4),"AST-"),ISNUMBER(FIND(MID(A30,5,1)&amp;"x","0x1x2x3x4x5x6x7x8x9x")),ISNUMBER(FIND(MID(A30,6,1)&amp;"x","0x1x2x3x4x5x6x7x8x9x")),ISNUMBER(FIND(MID(A30,7,1)&amp;"x","0x1x2x3x4x5x6x7x8x9x")),ISNUMBER(FIND(MID(A30,8,1)&amp;"x","0x1x2x3x4x5x6x7x8x9x")))),"備品IDはAST-と半角数字4桁",IF(COUNTIFS($A$8:$A$57,A30)&gt;1,"備品IDが重複",IF(NOT(OR(B30="PC",B30="周辺機器",B30="工具",B30="その他",B30="未確認")),"種類を確認",IF(NOT(AND(ISTEXT(C30),LEN(C30)=8,EXACT(LEFT(C30,4),"LOC-"),ISNUMBER(FIND(MID(C30,5,1)&amp;"x","0x1x2x3x4x5x6x7x8x9x")),ISNUMBER(FIND(MID(C30,6,1)&amp;"x","0x1x2x3x4x5x6x7x8x9x")),ISNUMBER(FIND(MID(C30,7,1)&amp;"x","0x1x2x3x4x5x6x7x8x9x")),ISNUMBER(FIND(MID(C30,8,1)&amp;"x","0x1x2x3x4x5x6x7x8x9x")))),"登録保管先IDはLOC-と半角数字4桁",IF(NOT(OR(D30="確認済",D30="未確認")),"所在区分を確認",IF(AND(D30="確認済",NOT(AND(ISTEXT(E30),LEN(E30)=8,EXACT(LEFT(E30,4),"LOC-"),ISNUMBER(FIND(MID(E30,5,1)&amp;"x","0x1x2x3x4x5x6x7x8x9x")),ISNUMBER(FIND(MID(E30,6,1)&amp;"x","0x1x2x3x4x5x6x7x8x9x")),ISNUMBER(FIND(MID(E30,7,1)&amp;"x","0x1x2x3x4x5x6x7x8x9x")),ISNUMBER(FIND(MID(E30,8,1)&amp;"x","0x1x2x3x4x5x6x7x8x9x"))))),"確認済所在IDが必須",IF(AND(D30="未確認",COUNTA(E30)&gt;0),"所在未確認は所在ID空欄",IF(NOT(OR(F30="保管中",F30="貸出中",F30="返却済",F30="未確認")),"利用区分を確認",IF(AND(F30="保管中",NOT(AND(G30="対象外",COUNTA(H30:K30)=0))),"保管中の借用者は対象外/貸出欄は空欄",IF(AND(F30&lt;&gt;"保管中",NOT(OR(G30="確認済",G30="未確認"))),"借用者を確認/未確認で記録",IF(AND(G30="確認済",NOT(AND(ISTEXT(H30),LEN(H30)=8,EXACT(LEFT(H30,4),"PER-"),ISNUMBER(FIND(MID(H30,5,1)&amp;"x","0x1x2x3x4x5x6x7x8x9x")),ISNUMBER(FIND(MID(H30,6,1)&amp;"x","0x1x2x3x4x5x6x7x8x9x")),ISNUMBER(FIND(MID(H30,7,1)&amp;"x","0x1x2x3x4x5x6x7x8x9x")),ISNUMBER(FIND(MID(H30,8,1)&amp;"x","0x1x2x3x4x5x6x7x8x9x"))))),"確認済借用者IDが必須",IF(AND(G30&lt;&gt;"確認済",COUNTA(H30)&gt;0),"未確認/対象外の借用者IDは空欄",IF(AND(OR(F30="貸出中",F30="返却済"),NOT(IF(ISNUMBER(I30),AND(I30&gt;=43831,I30&lt;=73050,I30=INT(I30)),FALSE()))),"貸出日が必須",IF(AND(COUNTA(I30)&gt;0,NOT(IF(ISNUMBER(I30),AND(I30&gt;=43831,I30&lt;=73050,I30=INT(I30)),FALSE()))),"貸出日は2020〜2099年/時刻なし",IF(AND(COUNTA(J30)&gt;0,NOT(IF(ISNUMBER(J30),AND(J30&gt;=43831,J30&lt;=73050,J30=INT(J30)),FALSE()))),"返却期日は2020〜2099年/時刻なし",IF(AND(COUNTA(J30)&gt;0,OR(COUNTA(I30)=0,J30&lt;I30)),"期日は貸出日以上/貸出日必須",IF(AND(F30="返却済",NOT(IF(ISNUMBER(K30),AND(K30&gt;=43831,K30&lt;=73050,K30=INT(K30)),FALSE()))),"返却済の返却日が必須",IF(AND(F30&lt;&gt;"返却済",COUNTA(K30)&gt;0),"返却済以外の返却日は空欄",IF(AND(F30="返却済",K30&lt;I30),"返却日は貸出日以上",IF(NOT(OR(L30="確認済",L30="要対応",L30="未確認")),"状態確認を記録",IF(NOT(OR(M30="確認済",M30="未確認")),"現物区分を確認",IF(AND(M30="確認済",NOT(IF(ISNUMBER(N30),AND(N30&gt;=43831,N30&lt;=73050,N30=INT(N30)),FALSE()))),"現物確認日が必須",IF(AND(M30="未確認",COUNTA(N30)&gt;0),"現物未確認の日付は空欄",IF(NOT(IF(ISNUMBER(O30),AND(O30&gt;=43831,O30&lt;=73050,O30=INT(O30)),FALSE())),"記録確認日が必須",IF(OR(O30&gt;備品の確認!$B$3,AND(COUNTA(I30)&gt;0,I30&gt;O30),AND(F30="返却済",K30&gt;O30),AND(M30="確認済",N30&gt;O30)),"貸出/返却/現物日≦記録確認日≦基準日","確認済み"))))))))))))))))))))))))))</f>
        <v/>
      </c>
      <c r="W30" s="6" t="str">
        <f aca="false">IF(V30="","",IF(V30="確認済み",0,1))</f>
        <v/>
      </c>
      <c r="X30" s="6" t="n">
        <f aca="false">IF(COUNTA(A30:O30)=0,IF(AND(V30="",W30="",P30="",Q30="",R30="",S30="",T30="",U30=""),0,1),IF(NOT(AND(ISTEXT(V30),V30=IF(COUNTA(A30:O30)=0,"",IF(NOT(AND(ISTEXT(A30),LEN(A30)=8,EXACT(LEFT(A30,4),"AST-"),ISNUMBER(FIND(MID(A30,5,1)&amp;"x","0x1x2x3x4x5x6x7x8x9x")),ISNUMBER(FIND(MID(A30,6,1)&amp;"x","0x1x2x3x4x5x6x7x8x9x")),ISNUMBER(FIND(MID(A30,7,1)&amp;"x","0x1x2x3x4x5x6x7x8x9x")),ISNUMBER(FIND(MID(A30,8,1)&amp;"x","0x1x2x3x4x5x6x7x8x9x")))),"備品IDはAST-と半角数字4桁",IF(COUNTIFS($A$8:$A$57,A30)&gt;1,"備品IDが重複",IF(NOT(OR(B30="PC",B30="周辺機器",B30="工具",B30="その他",B30="未確認")),"種類を確認",IF(NOT(AND(ISTEXT(C30),LEN(C30)=8,EXACT(LEFT(C30,4),"LOC-"),ISNUMBER(FIND(MID(C30,5,1)&amp;"x","0x1x2x3x4x5x6x7x8x9x")),ISNUMBER(FIND(MID(C30,6,1)&amp;"x","0x1x2x3x4x5x6x7x8x9x")),ISNUMBER(FIND(MID(C30,7,1)&amp;"x","0x1x2x3x4x5x6x7x8x9x")),ISNUMBER(FIND(MID(C30,8,1)&amp;"x","0x1x2x3x4x5x6x7x8x9x")))),"登録保管先IDはLOC-と半角数字4桁",IF(NOT(OR(D30="確認済",D30="未確認")),"所在区分を確認",IF(AND(D30="確認済",NOT(AND(ISTEXT(E30),LEN(E30)=8,EXACT(LEFT(E30,4),"LOC-"),ISNUMBER(FIND(MID(E30,5,1)&amp;"x","0x1x2x3x4x5x6x7x8x9x")),ISNUMBER(FIND(MID(E30,6,1)&amp;"x","0x1x2x3x4x5x6x7x8x9x")),ISNUMBER(FIND(MID(E30,7,1)&amp;"x","0x1x2x3x4x5x6x7x8x9x")),ISNUMBER(FIND(MID(E30,8,1)&amp;"x","0x1x2x3x4x5x6x7x8x9x"))))),"確認済所在IDが必須",IF(AND(D30="未確認",COUNTA(E30)&gt;0),"所在未確認は所在ID空欄",IF(NOT(OR(F30="保管中",F30="貸出中",F30="返却済",F30="未確認")),"利用区分を確認",IF(AND(F30="保管中",NOT(AND(G30="対象外",COUNTA(H30:K30)=0))),"保管中の借用者は対象外/貸出欄は空欄",IF(AND(F30&lt;&gt;"保管中",NOT(OR(G30="確認済",G30="未確認"))),"借用者を確認/未確認で記録",IF(AND(G30="確認済",NOT(AND(ISTEXT(H30),LEN(H30)=8,EXACT(LEFT(H30,4),"PER-"),ISNUMBER(FIND(MID(H30,5,1)&amp;"x","0x1x2x3x4x5x6x7x8x9x")),ISNUMBER(FIND(MID(H30,6,1)&amp;"x","0x1x2x3x4x5x6x7x8x9x")),ISNUMBER(FIND(MID(H30,7,1)&amp;"x","0x1x2x3x4x5x6x7x8x9x")),ISNUMBER(FIND(MID(H30,8,1)&amp;"x","0x1x2x3x4x5x6x7x8x9x"))))),"確認済借用者IDが必須",IF(AND(G30&lt;&gt;"確認済",COUNTA(H30)&gt;0),"未確認/対象外の借用者IDは空欄",IF(AND(OR(F30="貸出中",F30="返却済"),NOT(IF(ISNUMBER(I30),AND(I30&gt;=43831,I30&lt;=73050,I30=INT(I30)),FALSE()))),"貸出日が必須",IF(AND(COUNTA(I30)&gt;0,NOT(IF(ISNUMBER(I30),AND(I30&gt;=43831,I30&lt;=73050,I30=INT(I30)),FALSE()))),"貸出日は2020〜2099年/時刻なし",IF(AND(COUNTA(J30)&gt;0,NOT(IF(ISNUMBER(J30),AND(J30&gt;=43831,J30&lt;=73050,J30=INT(J30)),FALSE()))),"返却期日は2020〜2099年/時刻なし",IF(AND(COUNTA(J30)&gt;0,OR(COUNTA(I30)=0,J30&lt;I30)),"期日は貸出日以上/貸出日必須",IF(AND(F30="返却済",NOT(IF(ISNUMBER(K30),AND(K30&gt;=43831,K30&lt;=73050,K30=INT(K30)),FALSE()))),"返却済の返却日が必須",IF(AND(F30&lt;&gt;"返却済",COUNTA(K30)&gt;0),"返却済以外の返却日は空欄",IF(AND(F30="返却済",K30&lt;I30),"返却日は貸出日以上",IF(NOT(OR(L30="確認済",L30="要対応",L30="未確認")),"状態確認を記録",IF(NOT(OR(M30="確認済",M30="未確認")),"現物区分を確認",IF(AND(M30="確認済",NOT(IF(ISNUMBER(N30),AND(N30&gt;=43831,N30&lt;=73050,N30=INT(N30)),FALSE()))),"現物確認日が必須",IF(AND(M30="未確認",COUNTA(N30)&gt;0),"現物未確認の日付は空欄",IF(NOT(IF(ISNUMBER(O30),AND(O30&gt;=43831,O30&lt;=73050,O30=INT(O30)),FALSE())),"記録確認日が必須",IF(OR(O30&gt;備品の確認!$B$3,AND(COUNTA(I30)&gt;0,I30&gt;O30),AND(F30="返却済",K30&gt;O30),AND(M30="確認済",N30&gt;O30)),"貸出/返却/現物日≦記録確認日≦基準日","確認済み")))))))))))))))))))))))))),ISNUMBER(W30),W30=IF(V30="確認済み",0,1))),1,IF(W30&lt;&gt;0,0,IF(AND(IF(AND(F30="貸出中",COUNTA(J30)&gt;0),ISNUMBER(P30),ISTEXT(P30)),P30=IF(AND(F30="貸出中",COUNTA(J30)&gt;0),J30-備品の確認!$B$3,""),IF(AND(F30="返却済",COUNTA(J30)&gt;0),ISNUMBER(Q30),ISTEXT(Q30)),Q30=IF(AND(F30="返却済",COUNTA(J30)&gt;0),K30-J30,""),IF(M30="確認済",ISNUMBER(R30),ISTEXT(R30)),R30=IF(M30="確認済",備品の確認!$B$3-N30,""),ISTEXT(S30),S30=IF(M30="未確認","現物未確認",IF(R30&gt;備品の確認!$E$3,"確認間隔超過","確認間隔内")),ISTEXT(T30),T30=IF(F30="保管中","保管記録",IF(F30="返却済","返却記録",IF(F30="未確認","利用未確認",IF(COUNTA(J30)=0,"期限未確認",IF(P30&lt;0,"返却期限超過",IF(P30=0,"返却期日","貸出中")))))),ISNUMBER(U30),U30=IF(OR(B30="未確認",D30="未確認",F30="未確認",G30="未確認",L30&lt;&gt;"確認済",M30="未確認",S30="確認間隔超過",AND(F30="貸出中",OR(COUNTA(J30)=0,P30&lt;=0))),1,0)),0,1))))</f>
        <v>0</v>
      </c>
    </row>
    <row r="31" customFormat="false" ht="32" hidden="false" customHeight="true" outlineLevel="0" collapsed="false">
      <c r="A31" s="11"/>
      <c r="B31" s="12"/>
      <c r="C31" s="11"/>
      <c r="D31" s="13"/>
      <c r="E31" s="11"/>
      <c r="F31" s="13"/>
      <c r="G31" s="13"/>
      <c r="H31" s="11"/>
      <c r="I31" s="4"/>
      <c r="J31" s="4"/>
      <c r="K31" s="4"/>
      <c r="L31" s="13"/>
      <c r="M31" s="13"/>
      <c r="N31" s="4"/>
      <c r="O31" s="4"/>
      <c r="P31" s="14" t="str">
        <f aca="false">IF(V31="","",IF(W31&lt;&gt;0,NA(),IF(AND(F31="貸出中",COUNTA(J31)&gt;0),J31-備品の確認!$B$3,"")))</f>
        <v/>
      </c>
      <c r="Q31" s="14" t="str">
        <f aca="false">IF(V31="","",IF(W31&lt;&gt;0,NA(),IF(AND(F31="返却済",COUNTA(J31)&gt;0),K31-J31,"")))</f>
        <v/>
      </c>
      <c r="R31" s="14" t="str">
        <f aca="false">IF(V31="","",IF(W31&lt;&gt;0,NA(),IF(M31="確認済",備品の確認!$B$3-N31,"")))</f>
        <v/>
      </c>
      <c r="S31" s="8" t="str">
        <f aca="false">IF(V31="","",IF(W31&lt;&gt;0,NA(),IF(M31="未確認","現物未確認",IF(R31&gt;備品の確認!$E$3,"確認間隔超過","確認間隔内"))))</f>
        <v/>
      </c>
      <c r="T31" s="8" t="str">
        <f aca="false">IF(V31="","",IF(W31&lt;&gt;0,NA(),IF(F31="保管中","保管記録",IF(F31="返却済","返却記録",IF(F31="未確認","利用未確認",IF(COUNTA(J31)=0,"期限未確認",IF(P31&lt;0,"返却期限超過",IF(P31=0,"返却期日","貸出中"))))))))</f>
        <v/>
      </c>
      <c r="U31" s="1" t="str">
        <f aca="false">IF(V31="","",IF(W31&lt;&gt;0,NA(),IF(OR(B31="未確認",D31="未確認",F31="未確認",G31="未確認",L31&lt;&gt;"確認済",M31="未確認",S31="確認間隔超過",AND(F31="貸出中",OR(COUNTA(J31)=0,P31&lt;=0))),1,0)))</f>
        <v/>
      </c>
      <c r="V31" s="10" t="str">
        <f aca="false">IF(COUNTA(A31:O31)=0,"",IF(NOT(AND(ISTEXT(A31),LEN(A31)=8,EXACT(LEFT(A31,4),"AST-"),ISNUMBER(FIND(MID(A31,5,1)&amp;"x","0x1x2x3x4x5x6x7x8x9x")),ISNUMBER(FIND(MID(A31,6,1)&amp;"x","0x1x2x3x4x5x6x7x8x9x")),ISNUMBER(FIND(MID(A31,7,1)&amp;"x","0x1x2x3x4x5x6x7x8x9x")),ISNUMBER(FIND(MID(A31,8,1)&amp;"x","0x1x2x3x4x5x6x7x8x9x")))),"備品IDはAST-と半角数字4桁",IF(COUNTIFS($A$8:$A$57,A31)&gt;1,"備品IDが重複",IF(NOT(OR(B31="PC",B31="周辺機器",B31="工具",B31="その他",B31="未確認")),"種類を確認",IF(NOT(AND(ISTEXT(C31),LEN(C31)=8,EXACT(LEFT(C31,4),"LOC-"),ISNUMBER(FIND(MID(C31,5,1)&amp;"x","0x1x2x3x4x5x6x7x8x9x")),ISNUMBER(FIND(MID(C31,6,1)&amp;"x","0x1x2x3x4x5x6x7x8x9x")),ISNUMBER(FIND(MID(C31,7,1)&amp;"x","0x1x2x3x4x5x6x7x8x9x")),ISNUMBER(FIND(MID(C31,8,1)&amp;"x","0x1x2x3x4x5x6x7x8x9x")))),"登録保管先IDはLOC-と半角数字4桁",IF(NOT(OR(D31="確認済",D31="未確認")),"所在区分を確認",IF(AND(D31="確認済",NOT(AND(ISTEXT(E31),LEN(E31)=8,EXACT(LEFT(E31,4),"LOC-"),ISNUMBER(FIND(MID(E31,5,1)&amp;"x","0x1x2x3x4x5x6x7x8x9x")),ISNUMBER(FIND(MID(E31,6,1)&amp;"x","0x1x2x3x4x5x6x7x8x9x")),ISNUMBER(FIND(MID(E31,7,1)&amp;"x","0x1x2x3x4x5x6x7x8x9x")),ISNUMBER(FIND(MID(E31,8,1)&amp;"x","0x1x2x3x4x5x6x7x8x9x"))))),"確認済所在IDが必須",IF(AND(D31="未確認",COUNTA(E31)&gt;0),"所在未確認は所在ID空欄",IF(NOT(OR(F31="保管中",F31="貸出中",F31="返却済",F31="未確認")),"利用区分を確認",IF(AND(F31="保管中",NOT(AND(G31="対象外",COUNTA(H31:K31)=0))),"保管中の借用者は対象外/貸出欄は空欄",IF(AND(F31&lt;&gt;"保管中",NOT(OR(G31="確認済",G31="未確認"))),"借用者を確認/未確認で記録",IF(AND(G31="確認済",NOT(AND(ISTEXT(H31),LEN(H31)=8,EXACT(LEFT(H31,4),"PER-"),ISNUMBER(FIND(MID(H31,5,1)&amp;"x","0x1x2x3x4x5x6x7x8x9x")),ISNUMBER(FIND(MID(H31,6,1)&amp;"x","0x1x2x3x4x5x6x7x8x9x")),ISNUMBER(FIND(MID(H31,7,1)&amp;"x","0x1x2x3x4x5x6x7x8x9x")),ISNUMBER(FIND(MID(H31,8,1)&amp;"x","0x1x2x3x4x5x6x7x8x9x"))))),"確認済借用者IDが必須",IF(AND(G31&lt;&gt;"確認済",COUNTA(H31)&gt;0),"未確認/対象外の借用者IDは空欄",IF(AND(OR(F31="貸出中",F31="返却済"),NOT(IF(ISNUMBER(I31),AND(I31&gt;=43831,I31&lt;=73050,I31=INT(I31)),FALSE()))),"貸出日が必須",IF(AND(COUNTA(I31)&gt;0,NOT(IF(ISNUMBER(I31),AND(I31&gt;=43831,I31&lt;=73050,I31=INT(I31)),FALSE()))),"貸出日は2020〜2099年/時刻なし",IF(AND(COUNTA(J31)&gt;0,NOT(IF(ISNUMBER(J31),AND(J31&gt;=43831,J31&lt;=73050,J31=INT(J31)),FALSE()))),"返却期日は2020〜2099年/時刻なし",IF(AND(COUNTA(J31)&gt;0,OR(COUNTA(I31)=0,J31&lt;I31)),"期日は貸出日以上/貸出日必須",IF(AND(F31="返却済",NOT(IF(ISNUMBER(K31),AND(K31&gt;=43831,K31&lt;=73050,K31=INT(K31)),FALSE()))),"返却済の返却日が必須",IF(AND(F31&lt;&gt;"返却済",COUNTA(K31)&gt;0),"返却済以外の返却日は空欄",IF(AND(F31="返却済",K31&lt;I31),"返却日は貸出日以上",IF(NOT(OR(L31="確認済",L31="要対応",L31="未確認")),"状態確認を記録",IF(NOT(OR(M31="確認済",M31="未確認")),"現物区分を確認",IF(AND(M31="確認済",NOT(IF(ISNUMBER(N31),AND(N31&gt;=43831,N31&lt;=73050,N31=INT(N31)),FALSE()))),"現物確認日が必須",IF(AND(M31="未確認",COUNTA(N31)&gt;0),"現物未確認の日付は空欄",IF(NOT(IF(ISNUMBER(O31),AND(O31&gt;=43831,O31&lt;=73050,O31=INT(O31)),FALSE())),"記録確認日が必須",IF(OR(O31&gt;備品の確認!$B$3,AND(COUNTA(I31)&gt;0,I31&gt;O31),AND(F31="返却済",K31&gt;O31),AND(M31="確認済",N31&gt;O31)),"貸出/返却/現物日≦記録確認日≦基準日","確認済み"))))))))))))))))))))))))))</f>
        <v/>
      </c>
      <c r="W31" s="6" t="str">
        <f aca="false">IF(V31="","",IF(V31="確認済み",0,1))</f>
        <v/>
      </c>
      <c r="X31" s="6" t="n">
        <f aca="false">IF(COUNTA(A31:O31)=0,IF(AND(V31="",W31="",P31="",Q31="",R31="",S31="",T31="",U31=""),0,1),IF(NOT(AND(ISTEXT(V31),V31=IF(COUNTA(A31:O31)=0,"",IF(NOT(AND(ISTEXT(A31),LEN(A31)=8,EXACT(LEFT(A31,4),"AST-"),ISNUMBER(FIND(MID(A31,5,1)&amp;"x","0x1x2x3x4x5x6x7x8x9x")),ISNUMBER(FIND(MID(A31,6,1)&amp;"x","0x1x2x3x4x5x6x7x8x9x")),ISNUMBER(FIND(MID(A31,7,1)&amp;"x","0x1x2x3x4x5x6x7x8x9x")),ISNUMBER(FIND(MID(A31,8,1)&amp;"x","0x1x2x3x4x5x6x7x8x9x")))),"備品IDはAST-と半角数字4桁",IF(COUNTIFS($A$8:$A$57,A31)&gt;1,"備品IDが重複",IF(NOT(OR(B31="PC",B31="周辺機器",B31="工具",B31="その他",B31="未確認")),"種類を確認",IF(NOT(AND(ISTEXT(C31),LEN(C31)=8,EXACT(LEFT(C31,4),"LOC-"),ISNUMBER(FIND(MID(C31,5,1)&amp;"x","0x1x2x3x4x5x6x7x8x9x")),ISNUMBER(FIND(MID(C31,6,1)&amp;"x","0x1x2x3x4x5x6x7x8x9x")),ISNUMBER(FIND(MID(C31,7,1)&amp;"x","0x1x2x3x4x5x6x7x8x9x")),ISNUMBER(FIND(MID(C31,8,1)&amp;"x","0x1x2x3x4x5x6x7x8x9x")))),"登録保管先IDはLOC-と半角数字4桁",IF(NOT(OR(D31="確認済",D31="未確認")),"所在区分を確認",IF(AND(D31="確認済",NOT(AND(ISTEXT(E31),LEN(E31)=8,EXACT(LEFT(E31,4),"LOC-"),ISNUMBER(FIND(MID(E31,5,1)&amp;"x","0x1x2x3x4x5x6x7x8x9x")),ISNUMBER(FIND(MID(E31,6,1)&amp;"x","0x1x2x3x4x5x6x7x8x9x")),ISNUMBER(FIND(MID(E31,7,1)&amp;"x","0x1x2x3x4x5x6x7x8x9x")),ISNUMBER(FIND(MID(E31,8,1)&amp;"x","0x1x2x3x4x5x6x7x8x9x"))))),"確認済所在IDが必須",IF(AND(D31="未確認",COUNTA(E31)&gt;0),"所在未確認は所在ID空欄",IF(NOT(OR(F31="保管中",F31="貸出中",F31="返却済",F31="未確認")),"利用区分を確認",IF(AND(F31="保管中",NOT(AND(G31="対象外",COUNTA(H31:K31)=0))),"保管中の借用者は対象外/貸出欄は空欄",IF(AND(F31&lt;&gt;"保管中",NOT(OR(G31="確認済",G31="未確認"))),"借用者を確認/未確認で記録",IF(AND(G31="確認済",NOT(AND(ISTEXT(H31),LEN(H31)=8,EXACT(LEFT(H31,4),"PER-"),ISNUMBER(FIND(MID(H31,5,1)&amp;"x","0x1x2x3x4x5x6x7x8x9x")),ISNUMBER(FIND(MID(H31,6,1)&amp;"x","0x1x2x3x4x5x6x7x8x9x")),ISNUMBER(FIND(MID(H31,7,1)&amp;"x","0x1x2x3x4x5x6x7x8x9x")),ISNUMBER(FIND(MID(H31,8,1)&amp;"x","0x1x2x3x4x5x6x7x8x9x"))))),"確認済借用者IDが必須",IF(AND(G31&lt;&gt;"確認済",COUNTA(H31)&gt;0),"未確認/対象外の借用者IDは空欄",IF(AND(OR(F31="貸出中",F31="返却済"),NOT(IF(ISNUMBER(I31),AND(I31&gt;=43831,I31&lt;=73050,I31=INT(I31)),FALSE()))),"貸出日が必須",IF(AND(COUNTA(I31)&gt;0,NOT(IF(ISNUMBER(I31),AND(I31&gt;=43831,I31&lt;=73050,I31=INT(I31)),FALSE()))),"貸出日は2020〜2099年/時刻なし",IF(AND(COUNTA(J31)&gt;0,NOT(IF(ISNUMBER(J31),AND(J31&gt;=43831,J31&lt;=73050,J31=INT(J31)),FALSE()))),"返却期日は2020〜2099年/時刻なし",IF(AND(COUNTA(J31)&gt;0,OR(COUNTA(I31)=0,J31&lt;I31)),"期日は貸出日以上/貸出日必須",IF(AND(F31="返却済",NOT(IF(ISNUMBER(K31),AND(K31&gt;=43831,K31&lt;=73050,K31=INT(K31)),FALSE()))),"返却済の返却日が必須",IF(AND(F31&lt;&gt;"返却済",COUNTA(K31)&gt;0),"返却済以外の返却日は空欄",IF(AND(F31="返却済",K31&lt;I31),"返却日は貸出日以上",IF(NOT(OR(L31="確認済",L31="要対応",L31="未確認")),"状態確認を記録",IF(NOT(OR(M31="確認済",M31="未確認")),"現物区分を確認",IF(AND(M31="確認済",NOT(IF(ISNUMBER(N31),AND(N31&gt;=43831,N31&lt;=73050,N31=INT(N31)),FALSE()))),"現物確認日が必須",IF(AND(M31="未確認",COUNTA(N31)&gt;0),"現物未確認の日付は空欄",IF(NOT(IF(ISNUMBER(O31),AND(O31&gt;=43831,O31&lt;=73050,O31=INT(O31)),FALSE())),"記録確認日が必須",IF(OR(O31&gt;備品の確認!$B$3,AND(COUNTA(I31)&gt;0,I31&gt;O31),AND(F31="返却済",K31&gt;O31),AND(M31="確認済",N31&gt;O31)),"貸出/返却/現物日≦記録確認日≦基準日","確認済み")))))))))))))))))))))))))),ISNUMBER(W31),W31=IF(V31="確認済み",0,1))),1,IF(W31&lt;&gt;0,0,IF(AND(IF(AND(F31="貸出中",COUNTA(J31)&gt;0),ISNUMBER(P31),ISTEXT(P31)),P31=IF(AND(F31="貸出中",COUNTA(J31)&gt;0),J31-備品の確認!$B$3,""),IF(AND(F31="返却済",COUNTA(J31)&gt;0),ISNUMBER(Q31),ISTEXT(Q31)),Q31=IF(AND(F31="返却済",COUNTA(J31)&gt;0),K31-J31,""),IF(M31="確認済",ISNUMBER(R31),ISTEXT(R31)),R31=IF(M31="確認済",備品の確認!$B$3-N31,""),ISTEXT(S31),S31=IF(M31="未確認","現物未確認",IF(R31&gt;備品の確認!$E$3,"確認間隔超過","確認間隔内")),ISTEXT(T31),T31=IF(F31="保管中","保管記録",IF(F31="返却済","返却記録",IF(F31="未確認","利用未確認",IF(COUNTA(J31)=0,"期限未確認",IF(P31&lt;0,"返却期限超過",IF(P31=0,"返却期日","貸出中")))))),ISNUMBER(U31),U31=IF(OR(B31="未確認",D31="未確認",F31="未確認",G31="未確認",L31&lt;&gt;"確認済",M31="未確認",S31="確認間隔超過",AND(F31="貸出中",OR(COUNTA(J31)=0,P31&lt;=0))),1,0)),0,1))))</f>
        <v>0</v>
      </c>
    </row>
    <row r="32" customFormat="false" ht="32" hidden="false" customHeight="true" outlineLevel="0" collapsed="false">
      <c r="A32" s="11"/>
      <c r="B32" s="12"/>
      <c r="C32" s="11"/>
      <c r="D32" s="13"/>
      <c r="E32" s="11"/>
      <c r="F32" s="13"/>
      <c r="G32" s="13"/>
      <c r="H32" s="11"/>
      <c r="I32" s="4"/>
      <c r="J32" s="4"/>
      <c r="K32" s="4"/>
      <c r="L32" s="13"/>
      <c r="M32" s="13"/>
      <c r="N32" s="4"/>
      <c r="O32" s="4"/>
      <c r="P32" s="14" t="str">
        <f aca="false">IF(V32="","",IF(W32&lt;&gt;0,NA(),IF(AND(F32="貸出中",COUNTA(J32)&gt;0),J32-備品の確認!$B$3,"")))</f>
        <v/>
      </c>
      <c r="Q32" s="14" t="str">
        <f aca="false">IF(V32="","",IF(W32&lt;&gt;0,NA(),IF(AND(F32="返却済",COUNTA(J32)&gt;0),K32-J32,"")))</f>
        <v/>
      </c>
      <c r="R32" s="14" t="str">
        <f aca="false">IF(V32="","",IF(W32&lt;&gt;0,NA(),IF(M32="確認済",備品の確認!$B$3-N32,"")))</f>
        <v/>
      </c>
      <c r="S32" s="8" t="str">
        <f aca="false">IF(V32="","",IF(W32&lt;&gt;0,NA(),IF(M32="未確認","現物未確認",IF(R32&gt;備品の確認!$E$3,"確認間隔超過","確認間隔内"))))</f>
        <v/>
      </c>
      <c r="T32" s="8" t="str">
        <f aca="false">IF(V32="","",IF(W32&lt;&gt;0,NA(),IF(F32="保管中","保管記録",IF(F32="返却済","返却記録",IF(F32="未確認","利用未確認",IF(COUNTA(J32)=0,"期限未確認",IF(P32&lt;0,"返却期限超過",IF(P32=0,"返却期日","貸出中"))))))))</f>
        <v/>
      </c>
      <c r="U32" s="1" t="str">
        <f aca="false">IF(V32="","",IF(W32&lt;&gt;0,NA(),IF(OR(B32="未確認",D32="未確認",F32="未確認",G32="未確認",L32&lt;&gt;"確認済",M32="未確認",S32="確認間隔超過",AND(F32="貸出中",OR(COUNTA(J32)=0,P32&lt;=0))),1,0)))</f>
        <v/>
      </c>
      <c r="V32" s="10" t="str">
        <f aca="false">IF(COUNTA(A32:O32)=0,"",IF(NOT(AND(ISTEXT(A32),LEN(A32)=8,EXACT(LEFT(A32,4),"AST-"),ISNUMBER(FIND(MID(A32,5,1)&amp;"x","0x1x2x3x4x5x6x7x8x9x")),ISNUMBER(FIND(MID(A32,6,1)&amp;"x","0x1x2x3x4x5x6x7x8x9x")),ISNUMBER(FIND(MID(A32,7,1)&amp;"x","0x1x2x3x4x5x6x7x8x9x")),ISNUMBER(FIND(MID(A32,8,1)&amp;"x","0x1x2x3x4x5x6x7x8x9x")))),"備品IDはAST-と半角数字4桁",IF(COUNTIFS($A$8:$A$57,A32)&gt;1,"備品IDが重複",IF(NOT(OR(B32="PC",B32="周辺機器",B32="工具",B32="その他",B32="未確認")),"種類を確認",IF(NOT(AND(ISTEXT(C32),LEN(C32)=8,EXACT(LEFT(C32,4),"LOC-"),ISNUMBER(FIND(MID(C32,5,1)&amp;"x","0x1x2x3x4x5x6x7x8x9x")),ISNUMBER(FIND(MID(C32,6,1)&amp;"x","0x1x2x3x4x5x6x7x8x9x")),ISNUMBER(FIND(MID(C32,7,1)&amp;"x","0x1x2x3x4x5x6x7x8x9x")),ISNUMBER(FIND(MID(C32,8,1)&amp;"x","0x1x2x3x4x5x6x7x8x9x")))),"登録保管先IDはLOC-と半角数字4桁",IF(NOT(OR(D32="確認済",D32="未確認")),"所在区分を確認",IF(AND(D32="確認済",NOT(AND(ISTEXT(E32),LEN(E32)=8,EXACT(LEFT(E32,4),"LOC-"),ISNUMBER(FIND(MID(E32,5,1)&amp;"x","0x1x2x3x4x5x6x7x8x9x")),ISNUMBER(FIND(MID(E32,6,1)&amp;"x","0x1x2x3x4x5x6x7x8x9x")),ISNUMBER(FIND(MID(E32,7,1)&amp;"x","0x1x2x3x4x5x6x7x8x9x")),ISNUMBER(FIND(MID(E32,8,1)&amp;"x","0x1x2x3x4x5x6x7x8x9x"))))),"確認済所在IDが必須",IF(AND(D32="未確認",COUNTA(E32)&gt;0),"所在未確認は所在ID空欄",IF(NOT(OR(F32="保管中",F32="貸出中",F32="返却済",F32="未確認")),"利用区分を確認",IF(AND(F32="保管中",NOT(AND(G32="対象外",COUNTA(H32:K32)=0))),"保管中の借用者は対象外/貸出欄は空欄",IF(AND(F32&lt;&gt;"保管中",NOT(OR(G32="確認済",G32="未確認"))),"借用者を確認/未確認で記録",IF(AND(G32="確認済",NOT(AND(ISTEXT(H32),LEN(H32)=8,EXACT(LEFT(H32,4),"PER-"),ISNUMBER(FIND(MID(H32,5,1)&amp;"x","0x1x2x3x4x5x6x7x8x9x")),ISNUMBER(FIND(MID(H32,6,1)&amp;"x","0x1x2x3x4x5x6x7x8x9x")),ISNUMBER(FIND(MID(H32,7,1)&amp;"x","0x1x2x3x4x5x6x7x8x9x")),ISNUMBER(FIND(MID(H32,8,1)&amp;"x","0x1x2x3x4x5x6x7x8x9x"))))),"確認済借用者IDが必須",IF(AND(G32&lt;&gt;"確認済",COUNTA(H32)&gt;0),"未確認/対象外の借用者IDは空欄",IF(AND(OR(F32="貸出中",F32="返却済"),NOT(IF(ISNUMBER(I32),AND(I32&gt;=43831,I32&lt;=73050,I32=INT(I32)),FALSE()))),"貸出日が必須",IF(AND(COUNTA(I32)&gt;0,NOT(IF(ISNUMBER(I32),AND(I32&gt;=43831,I32&lt;=73050,I32=INT(I32)),FALSE()))),"貸出日は2020〜2099年/時刻なし",IF(AND(COUNTA(J32)&gt;0,NOT(IF(ISNUMBER(J32),AND(J32&gt;=43831,J32&lt;=73050,J32=INT(J32)),FALSE()))),"返却期日は2020〜2099年/時刻なし",IF(AND(COUNTA(J32)&gt;0,OR(COUNTA(I32)=0,J32&lt;I32)),"期日は貸出日以上/貸出日必須",IF(AND(F32="返却済",NOT(IF(ISNUMBER(K32),AND(K32&gt;=43831,K32&lt;=73050,K32=INT(K32)),FALSE()))),"返却済の返却日が必須",IF(AND(F32&lt;&gt;"返却済",COUNTA(K32)&gt;0),"返却済以外の返却日は空欄",IF(AND(F32="返却済",K32&lt;I32),"返却日は貸出日以上",IF(NOT(OR(L32="確認済",L32="要対応",L32="未確認")),"状態確認を記録",IF(NOT(OR(M32="確認済",M32="未確認")),"現物区分を確認",IF(AND(M32="確認済",NOT(IF(ISNUMBER(N32),AND(N32&gt;=43831,N32&lt;=73050,N32=INT(N32)),FALSE()))),"現物確認日が必須",IF(AND(M32="未確認",COUNTA(N32)&gt;0),"現物未確認の日付は空欄",IF(NOT(IF(ISNUMBER(O32),AND(O32&gt;=43831,O32&lt;=73050,O32=INT(O32)),FALSE())),"記録確認日が必須",IF(OR(O32&gt;備品の確認!$B$3,AND(COUNTA(I32)&gt;0,I32&gt;O32),AND(F32="返却済",K32&gt;O32),AND(M32="確認済",N32&gt;O32)),"貸出/返却/現物日≦記録確認日≦基準日","確認済み"))))))))))))))))))))))))))</f>
        <v/>
      </c>
      <c r="W32" s="6" t="str">
        <f aca="false">IF(V32="","",IF(V32="確認済み",0,1))</f>
        <v/>
      </c>
      <c r="X32" s="6" t="n">
        <f aca="false">IF(COUNTA(A32:O32)=0,IF(AND(V32="",W32="",P32="",Q32="",R32="",S32="",T32="",U32=""),0,1),IF(NOT(AND(ISTEXT(V32),V32=IF(COUNTA(A32:O32)=0,"",IF(NOT(AND(ISTEXT(A32),LEN(A32)=8,EXACT(LEFT(A32,4),"AST-"),ISNUMBER(FIND(MID(A32,5,1)&amp;"x","0x1x2x3x4x5x6x7x8x9x")),ISNUMBER(FIND(MID(A32,6,1)&amp;"x","0x1x2x3x4x5x6x7x8x9x")),ISNUMBER(FIND(MID(A32,7,1)&amp;"x","0x1x2x3x4x5x6x7x8x9x")),ISNUMBER(FIND(MID(A32,8,1)&amp;"x","0x1x2x3x4x5x6x7x8x9x")))),"備品IDはAST-と半角数字4桁",IF(COUNTIFS($A$8:$A$57,A32)&gt;1,"備品IDが重複",IF(NOT(OR(B32="PC",B32="周辺機器",B32="工具",B32="その他",B32="未確認")),"種類を確認",IF(NOT(AND(ISTEXT(C32),LEN(C32)=8,EXACT(LEFT(C32,4),"LOC-"),ISNUMBER(FIND(MID(C32,5,1)&amp;"x","0x1x2x3x4x5x6x7x8x9x")),ISNUMBER(FIND(MID(C32,6,1)&amp;"x","0x1x2x3x4x5x6x7x8x9x")),ISNUMBER(FIND(MID(C32,7,1)&amp;"x","0x1x2x3x4x5x6x7x8x9x")),ISNUMBER(FIND(MID(C32,8,1)&amp;"x","0x1x2x3x4x5x6x7x8x9x")))),"登録保管先IDはLOC-と半角数字4桁",IF(NOT(OR(D32="確認済",D32="未確認")),"所在区分を確認",IF(AND(D32="確認済",NOT(AND(ISTEXT(E32),LEN(E32)=8,EXACT(LEFT(E32,4),"LOC-"),ISNUMBER(FIND(MID(E32,5,1)&amp;"x","0x1x2x3x4x5x6x7x8x9x")),ISNUMBER(FIND(MID(E32,6,1)&amp;"x","0x1x2x3x4x5x6x7x8x9x")),ISNUMBER(FIND(MID(E32,7,1)&amp;"x","0x1x2x3x4x5x6x7x8x9x")),ISNUMBER(FIND(MID(E32,8,1)&amp;"x","0x1x2x3x4x5x6x7x8x9x"))))),"確認済所在IDが必須",IF(AND(D32="未確認",COUNTA(E32)&gt;0),"所在未確認は所在ID空欄",IF(NOT(OR(F32="保管中",F32="貸出中",F32="返却済",F32="未確認")),"利用区分を確認",IF(AND(F32="保管中",NOT(AND(G32="対象外",COUNTA(H32:K32)=0))),"保管中の借用者は対象外/貸出欄は空欄",IF(AND(F32&lt;&gt;"保管中",NOT(OR(G32="確認済",G32="未確認"))),"借用者を確認/未確認で記録",IF(AND(G32="確認済",NOT(AND(ISTEXT(H32),LEN(H32)=8,EXACT(LEFT(H32,4),"PER-"),ISNUMBER(FIND(MID(H32,5,1)&amp;"x","0x1x2x3x4x5x6x7x8x9x")),ISNUMBER(FIND(MID(H32,6,1)&amp;"x","0x1x2x3x4x5x6x7x8x9x")),ISNUMBER(FIND(MID(H32,7,1)&amp;"x","0x1x2x3x4x5x6x7x8x9x")),ISNUMBER(FIND(MID(H32,8,1)&amp;"x","0x1x2x3x4x5x6x7x8x9x"))))),"確認済借用者IDが必須",IF(AND(G32&lt;&gt;"確認済",COUNTA(H32)&gt;0),"未確認/対象外の借用者IDは空欄",IF(AND(OR(F32="貸出中",F32="返却済"),NOT(IF(ISNUMBER(I32),AND(I32&gt;=43831,I32&lt;=73050,I32=INT(I32)),FALSE()))),"貸出日が必須",IF(AND(COUNTA(I32)&gt;0,NOT(IF(ISNUMBER(I32),AND(I32&gt;=43831,I32&lt;=73050,I32=INT(I32)),FALSE()))),"貸出日は2020〜2099年/時刻なし",IF(AND(COUNTA(J32)&gt;0,NOT(IF(ISNUMBER(J32),AND(J32&gt;=43831,J32&lt;=73050,J32=INT(J32)),FALSE()))),"返却期日は2020〜2099年/時刻なし",IF(AND(COUNTA(J32)&gt;0,OR(COUNTA(I32)=0,J32&lt;I32)),"期日は貸出日以上/貸出日必須",IF(AND(F32="返却済",NOT(IF(ISNUMBER(K32),AND(K32&gt;=43831,K32&lt;=73050,K32=INT(K32)),FALSE()))),"返却済の返却日が必須",IF(AND(F32&lt;&gt;"返却済",COUNTA(K32)&gt;0),"返却済以外の返却日は空欄",IF(AND(F32="返却済",K32&lt;I32),"返却日は貸出日以上",IF(NOT(OR(L32="確認済",L32="要対応",L32="未確認")),"状態確認を記録",IF(NOT(OR(M32="確認済",M32="未確認")),"現物区分を確認",IF(AND(M32="確認済",NOT(IF(ISNUMBER(N32),AND(N32&gt;=43831,N32&lt;=73050,N32=INT(N32)),FALSE()))),"現物確認日が必須",IF(AND(M32="未確認",COUNTA(N32)&gt;0),"現物未確認の日付は空欄",IF(NOT(IF(ISNUMBER(O32),AND(O32&gt;=43831,O32&lt;=73050,O32=INT(O32)),FALSE())),"記録確認日が必須",IF(OR(O32&gt;備品の確認!$B$3,AND(COUNTA(I32)&gt;0,I32&gt;O32),AND(F32="返却済",K32&gt;O32),AND(M32="確認済",N32&gt;O32)),"貸出/返却/現物日≦記録確認日≦基準日","確認済み")))))))))))))))))))))))))),ISNUMBER(W32),W32=IF(V32="確認済み",0,1))),1,IF(W32&lt;&gt;0,0,IF(AND(IF(AND(F32="貸出中",COUNTA(J32)&gt;0),ISNUMBER(P32),ISTEXT(P32)),P32=IF(AND(F32="貸出中",COUNTA(J32)&gt;0),J32-備品の確認!$B$3,""),IF(AND(F32="返却済",COUNTA(J32)&gt;0),ISNUMBER(Q32),ISTEXT(Q32)),Q32=IF(AND(F32="返却済",COUNTA(J32)&gt;0),K32-J32,""),IF(M32="確認済",ISNUMBER(R32),ISTEXT(R32)),R32=IF(M32="確認済",備品の確認!$B$3-N32,""),ISTEXT(S32),S32=IF(M32="未確認","現物未確認",IF(R32&gt;備品の確認!$E$3,"確認間隔超過","確認間隔内")),ISTEXT(T32),T32=IF(F32="保管中","保管記録",IF(F32="返却済","返却記録",IF(F32="未確認","利用未確認",IF(COUNTA(J32)=0,"期限未確認",IF(P32&lt;0,"返却期限超過",IF(P32=0,"返却期日","貸出中")))))),ISNUMBER(U32),U32=IF(OR(B32="未確認",D32="未確認",F32="未確認",G32="未確認",L32&lt;&gt;"確認済",M32="未確認",S32="確認間隔超過",AND(F32="貸出中",OR(COUNTA(J32)=0,P32&lt;=0))),1,0)),0,1))))</f>
        <v>0</v>
      </c>
    </row>
    <row r="33" customFormat="false" ht="32" hidden="false" customHeight="true" outlineLevel="0" collapsed="false">
      <c r="A33" s="11"/>
      <c r="B33" s="12"/>
      <c r="C33" s="11"/>
      <c r="D33" s="13"/>
      <c r="E33" s="11"/>
      <c r="F33" s="13"/>
      <c r="G33" s="13"/>
      <c r="H33" s="11"/>
      <c r="I33" s="4"/>
      <c r="J33" s="4"/>
      <c r="K33" s="4"/>
      <c r="L33" s="13"/>
      <c r="M33" s="13"/>
      <c r="N33" s="4"/>
      <c r="O33" s="4"/>
      <c r="P33" s="14" t="str">
        <f aca="false">IF(V33="","",IF(W33&lt;&gt;0,NA(),IF(AND(F33="貸出中",COUNTA(J33)&gt;0),J33-備品の確認!$B$3,"")))</f>
        <v/>
      </c>
      <c r="Q33" s="14" t="str">
        <f aca="false">IF(V33="","",IF(W33&lt;&gt;0,NA(),IF(AND(F33="返却済",COUNTA(J33)&gt;0),K33-J33,"")))</f>
        <v/>
      </c>
      <c r="R33" s="14" t="str">
        <f aca="false">IF(V33="","",IF(W33&lt;&gt;0,NA(),IF(M33="確認済",備品の確認!$B$3-N33,"")))</f>
        <v/>
      </c>
      <c r="S33" s="8" t="str">
        <f aca="false">IF(V33="","",IF(W33&lt;&gt;0,NA(),IF(M33="未確認","現物未確認",IF(R33&gt;備品の確認!$E$3,"確認間隔超過","確認間隔内"))))</f>
        <v/>
      </c>
      <c r="T33" s="8" t="str">
        <f aca="false">IF(V33="","",IF(W33&lt;&gt;0,NA(),IF(F33="保管中","保管記録",IF(F33="返却済","返却記録",IF(F33="未確認","利用未確認",IF(COUNTA(J33)=0,"期限未確認",IF(P33&lt;0,"返却期限超過",IF(P33=0,"返却期日","貸出中"))))))))</f>
        <v/>
      </c>
      <c r="U33" s="1" t="str">
        <f aca="false">IF(V33="","",IF(W33&lt;&gt;0,NA(),IF(OR(B33="未確認",D33="未確認",F33="未確認",G33="未確認",L33&lt;&gt;"確認済",M33="未確認",S33="確認間隔超過",AND(F33="貸出中",OR(COUNTA(J33)=0,P33&lt;=0))),1,0)))</f>
        <v/>
      </c>
      <c r="V33" s="10" t="str">
        <f aca="false">IF(COUNTA(A33:O33)=0,"",IF(NOT(AND(ISTEXT(A33),LEN(A33)=8,EXACT(LEFT(A33,4),"AST-"),ISNUMBER(FIND(MID(A33,5,1)&amp;"x","0x1x2x3x4x5x6x7x8x9x")),ISNUMBER(FIND(MID(A33,6,1)&amp;"x","0x1x2x3x4x5x6x7x8x9x")),ISNUMBER(FIND(MID(A33,7,1)&amp;"x","0x1x2x3x4x5x6x7x8x9x")),ISNUMBER(FIND(MID(A33,8,1)&amp;"x","0x1x2x3x4x5x6x7x8x9x")))),"備品IDはAST-と半角数字4桁",IF(COUNTIFS($A$8:$A$57,A33)&gt;1,"備品IDが重複",IF(NOT(OR(B33="PC",B33="周辺機器",B33="工具",B33="その他",B33="未確認")),"種類を確認",IF(NOT(AND(ISTEXT(C33),LEN(C33)=8,EXACT(LEFT(C33,4),"LOC-"),ISNUMBER(FIND(MID(C33,5,1)&amp;"x","0x1x2x3x4x5x6x7x8x9x")),ISNUMBER(FIND(MID(C33,6,1)&amp;"x","0x1x2x3x4x5x6x7x8x9x")),ISNUMBER(FIND(MID(C33,7,1)&amp;"x","0x1x2x3x4x5x6x7x8x9x")),ISNUMBER(FIND(MID(C33,8,1)&amp;"x","0x1x2x3x4x5x6x7x8x9x")))),"登録保管先IDはLOC-と半角数字4桁",IF(NOT(OR(D33="確認済",D33="未確認")),"所在区分を確認",IF(AND(D33="確認済",NOT(AND(ISTEXT(E33),LEN(E33)=8,EXACT(LEFT(E33,4),"LOC-"),ISNUMBER(FIND(MID(E33,5,1)&amp;"x","0x1x2x3x4x5x6x7x8x9x")),ISNUMBER(FIND(MID(E33,6,1)&amp;"x","0x1x2x3x4x5x6x7x8x9x")),ISNUMBER(FIND(MID(E33,7,1)&amp;"x","0x1x2x3x4x5x6x7x8x9x")),ISNUMBER(FIND(MID(E33,8,1)&amp;"x","0x1x2x3x4x5x6x7x8x9x"))))),"確認済所在IDが必須",IF(AND(D33="未確認",COUNTA(E33)&gt;0),"所在未確認は所在ID空欄",IF(NOT(OR(F33="保管中",F33="貸出中",F33="返却済",F33="未確認")),"利用区分を確認",IF(AND(F33="保管中",NOT(AND(G33="対象外",COUNTA(H33:K33)=0))),"保管中の借用者は対象外/貸出欄は空欄",IF(AND(F33&lt;&gt;"保管中",NOT(OR(G33="確認済",G33="未確認"))),"借用者を確認/未確認で記録",IF(AND(G33="確認済",NOT(AND(ISTEXT(H33),LEN(H33)=8,EXACT(LEFT(H33,4),"PER-"),ISNUMBER(FIND(MID(H33,5,1)&amp;"x","0x1x2x3x4x5x6x7x8x9x")),ISNUMBER(FIND(MID(H33,6,1)&amp;"x","0x1x2x3x4x5x6x7x8x9x")),ISNUMBER(FIND(MID(H33,7,1)&amp;"x","0x1x2x3x4x5x6x7x8x9x")),ISNUMBER(FIND(MID(H33,8,1)&amp;"x","0x1x2x3x4x5x6x7x8x9x"))))),"確認済借用者IDが必須",IF(AND(G33&lt;&gt;"確認済",COUNTA(H33)&gt;0),"未確認/対象外の借用者IDは空欄",IF(AND(OR(F33="貸出中",F33="返却済"),NOT(IF(ISNUMBER(I33),AND(I33&gt;=43831,I33&lt;=73050,I33=INT(I33)),FALSE()))),"貸出日が必須",IF(AND(COUNTA(I33)&gt;0,NOT(IF(ISNUMBER(I33),AND(I33&gt;=43831,I33&lt;=73050,I33=INT(I33)),FALSE()))),"貸出日は2020〜2099年/時刻なし",IF(AND(COUNTA(J33)&gt;0,NOT(IF(ISNUMBER(J33),AND(J33&gt;=43831,J33&lt;=73050,J33=INT(J33)),FALSE()))),"返却期日は2020〜2099年/時刻なし",IF(AND(COUNTA(J33)&gt;0,OR(COUNTA(I33)=0,J33&lt;I33)),"期日は貸出日以上/貸出日必須",IF(AND(F33="返却済",NOT(IF(ISNUMBER(K33),AND(K33&gt;=43831,K33&lt;=73050,K33=INT(K33)),FALSE()))),"返却済の返却日が必須",IF(AND(F33&lt;&gt;"返却済",COUNTA(K33)&gt;0),"返却済以外の返却日は空欄",IF(AND(F33="返却済",K33&lt;I33),"返却日は貸出日以上",IF(NOT(OR(L33="確認済",L33="要対応",L33="未確認")),"状態確認を記録",IF(NOT(OR(M33="確認済",M33="未確認")),"現物区分を確認",IF(AND(M33="確認済",NOT(IF(ISNUMBER(N33),AND(N33&gt;=43831,N33&lt;=73050,N33=INT(N33)),FALSE()))),"現物確認日が必須",IF(AND(M33="未確認",COUNTA(N33)&gt;0),"現物未確認の日付は空欄",IF(NOT(IF(ISNUMBER(O33),AND(O33&gt;=43831,O33&lt;=73050,O33=INT(O33)),FALSE())),"記録確認日が必須",IF(OR(O33&gt;備品の確認!$B$3,AND(COUNTA(I33)&gt;0,I33&gt;O33),AND(F33="返却済",K33&gt;O33),AND(M33="確認済",N33&gt;O33)),"貸出/返却/現物日≦記録確認日≦基準日","確認済み"))))))))))))))))))))))))))</f>
        <v/>
      </c>
      <c r="W33" s="6" t="str">
        <f aca="false">IF(V33="","",IF(V33="確認済み",0,1))</f>
        <v/>
      </c>
      <c r="X33" s="6" t="n">
        <f aca="false">IF(COUNTA(A33:O33)=0,IF(AND(V33="",W33="",P33="",Q33="",R33="",S33="",T33="",U33=""),0,1),IF(NOT(AND(ISTEXT(V33),V33=IF(COUNTA(A33:O33)=0,"",IF(NOT(AND(ISTEXT(A33),LEN(A33)=8,EXACT(LEFT(A33,4),"AST-"),ISNUMBER(FIND(MID(A33,5,1)&amp;"x","0x1x2x3x4x5x6x7x8x9x")),ISNUMBER(FIND(MID(A33,6,1)&amp;"x","0x1x2x3x4x5x6x7x8x9x")),ISNUMBER(FIND(MID(A33,7,1)&amp;"x","0x1x2x3x4x5x6x7x8x9x")),ISNUMBER(FIND(MID(A33,8,1)&amp;"x","0x1x2x3x4x5x6x7x8x9x")))),"備品IDはAST-と半角数字4桁",IF(COUNTIFS($A$8:$A$57,A33)&gt;1,"備品IDが重複",IF(NOT(OR(B33="PC",B33="周辺機器",B33="工具",B33="その他",B33="未確認")),"種類を確認",IF(NOT(AND(ISTEXT(C33),LEN(C33)=8,EXACT(LEFT(C33,4),"LOC-"),ISNUMBER(FIND(MID(C33,5,1)&amp;"x","0x1x2x3x4x5x6x7x8x9x")),ISNUMBER(FIND(MID(C33,6,1)&amp;"x","0x1x2x3x4x5x6x7x8x9x")),ISNUMBER(FIND(MID(C33,7,1)&amp;"x","0x1x2x3x4x5x6x7x8x9x")),ISNUMBER(FIND(MID(C33,8,1)&amp;"x","0x1x2x3x4x5x6x7x8x9x")))),"登録保管先IDはLOC-と半角数字4桁",IF(NOT(OR(D33="確認済",D33="未確認")),"所在区分を確認",IF(AND(D33="確認済",NOT(AND(ISTEXT(E33),LEN(E33)=8,EXACT(LEFT(E33,4),"LOC-"),ISNUMBER(FIND(MID(E33,5,1)&amp;"x","0x1x2x3x4x5x6x7x8x9x")),ISNUMBER(FIND(MID(E33,6,1)&amp;"x","0x1x2x3x4x5x6x7x8x9x")),ISNUMBER(FIND(MID(E33,7,1)&amp;"x","0x1x2x3x4x5x6x7x8x9x")),ISNUMBER(FIND(MID(E33,8,1)&amp;"x","0x1x2x3x4x5x6x7x8x9x"))))),"確認済所在IDが必須",IF(AND(D33="未確認",COUNTA(E33)&gt;0),"所在未確認は所在ID空欄",IF(NOT(OR(F33="保管中",F33="貸出中",F33="返却済",F33="未確認")),"利用区分を確認",IF(AND(F33="保管中",NOT(AND(G33="対象外",COUNTA(H33:K33)=0))),"保管中の借用者は対象外/貸出欄は空欄",IF(AND(F33&lt;&gt;"保管中",NOT(OR(G33="確認済",G33="未確認"))),"借用者を確認/未確認で記録",IF(AND(G33="確認済",NOT(AND(ISTEXT(H33),LEN(H33)=8,EXACT(LEFT(H33,4),"PER-"),ISNUMBER(FIND(MID(H33,5,1)&amp;"x","0x1x2x3x4x5x6x7x8x9x")),ISNUMBER(FIND(MID(H33,6,1)&amp;"x","0x1x2x3x4x5x6x7x8x9x")),ISNUMBER(FIND(MID(H33,7,1)&amp;"x","0x1x2x3x4x5x6x7x8x9x")),ISNUMBER(FIND(MID(H33,8,1)&amp;"x","0x1x2x3x4x5x6x7x8x9x"))))),"確認済借用者IDが必須",IF(AND(G33&lt;&gt;"確認済",COUNTA(H33)&gt;0),"未確認/対象外の借用者IDは空欄",IF(AND(OR(F33="貸出中",F33="返却済"),NOT(IF(ISNUMBER(I33),AND(I33&gt;=43831,I33&lt;=73050,I33=INT(I33)),FALSE()))),"貸出日が必須",IF(AND(COUNTA(I33)&gt;0,NOT(IF(ISNUMBER(I33),AND(I33&gt;=43831,I33&lt;=73050,I33=INT(I33)),FALSE()))),"貸出日は2020〜2099年/時刻なし",IF(AND(COUNTA(J33)&gt;0,NOT(IF(ISNUMBER(J33),AND(J33&gt;=43831,J33&lt;=73050,J33=INT(J33)),FALSE()))),"返却期日は2020〜2099年/時刻なし",IF(AND(COUNTA(J33)&gt;0,OR(COUNTA(I33)=0,J33&lt;I33)),"期日は貸出日以上/貸出日必須",IF(AND(F33="返却済",NOT(IF(ISNUMBER(K33),AND(K33&gt;=43831,K33&lt;=73050,K33=INT(K33)),FALSE()))),"返却済の返却日が必須",IF(AND(F33&lt;&gt;"返却済",COUNTA(K33)&gt;0),"返却済以外の返却日は空欄",IF(AND(F33="返却済",K33&lt;I33),"返却日は貸出日以上",IF(NOT(OR(L33="確認済",L33="要対応",L33="未確認")),"状態確認を記録",IF(NOT(OR(M33="確認済",M33="未確認")),"現物区分を確認",IF(AND(M33="確認済",NOT(IF(ISNUMBER(N33),AND(N33&gt;=43831,N33&lt;=73050,N33=INT(N33)),FALSE()))),"現物確認日が必須",IF(AND(M33="未確認",COUNTA(N33)&gt;0),"現物未確認の日付は空欄",IF(NOT(IF(ISNUMBER(O33),AND(O33&gt;=43831,O33&lt;=73050,O33=INT(O33)),FALSE())),"記録確認日が必須",IF(OR(O33&gt;備品の確認!$B$3,AND(COUNTA(I33)&gt;0,I33&gt;O33),AND(F33="返却済",K33&gt;O33),AND(M33="確認済",N33&gt;O33)),"貸出/返却/現物日≦記録確認日≦基準日","確認済み")))))))))))))))))))))))))),ISNUMBER(W33),W33=IF(V33="確認済み",0,1))),1,IF(W33&lt;&gt;0,0,IF(AND(IF(AND(F33="貸出中",COUNTA(J33)&gt;0),ISNUMBER(P33),ISTEXT(P33)),P33=IF(AND(F33="貸出中",COUNTA(J33)&gt;0),J33-備品の確認!$B$3,""),IF(AND(F33="返却済",COUNTA(J33)&gt;0),ISNUMBER(Q33),ISTEXT(Q33)),Q33=IF(AND(F33="返却済",COUNTA(J33)&gt;0),K33-J33,""),IF(M33="確認済",ISNUMBER(R33),ISTEXT(R33)),R33=IF(M33="確認済",備品の確認!$B$3-N33,""),ISTEXT(S33),S33=IF(M33="未確認","現物未確認",IF(R33&gt;備品の確認!$E$3,"確認間隔超過","確認間隔内")),ISTEXT(T33),T33=IF(F33="保管中","保管記録",IF(F33="返却済","返却記録",IF(F33="未確認","利用未確認",IF(COUNTA(J33)=0,"期限未確認",IF(P33&lt;0,"返却期限超過",IF(P33=0,"返却期日","貸出中")))))),ISNUMBER(U33),U33=IF(OR(B33="未確認",D33="未確認",F33="未確認",G33="未確認",L33&lt;&gt;"確認済",M33="未確認",S33="確認間隔超過",AND(F33="貸出中",OR(COUNTA(J33)=0,P33&lt;=0))),1,0)),0,1))))</f>
        <v>0</v>
      </c>
    </row>
    <row r="34" customFormat="false" ht="32" hidden="false" customHeight="true" outlineLevel="0" collapsed="false">
      <c r="A34" s="11"/>
      <c r="B34" s="12"/>
      <c r="C34" s="11"/>
      <c r="D34" s="13"/>
      <c r="E34" s="11"/>
      <c r="F34" s="13"/>
      <c r="G34" s="13"/>
      <c r="H34" s="11"/>
      <c r="I34" s="4"/>
      <c r="J34" s="4"/>
      <c r="K34" s="4"/>
      <c r="L34" s="13"/>
      <c r="M34" s="13"/>
      <c r="N34" s="4"/>
      <c r="O34" s="4"/>
      <c r="P34" s="14" t="str">
        <f aca="false">IF(V34="","",IF(W34&lt;&gt;0,NA(),IF(AND(F34="貸出中",COUNTA(J34)&gt;0),J34-備品の確認!$B$3,"")))</f>
        <v/>
      </c>
      <c r="Q34" s="14" t="str">
        <f aca="false">IF(V34="","",IF(W34&lt;&gt;0,NA(),IF(AND(F34="返却済",COUNTA(J34)&gt;0),K34-J34,"")))</f>
        <v/>
      </c>
      <c r="R34" s="14" t="str">
        <f aca="false">IF(V34="","",IF(W34&lt;&gt;0,NA(),IF(M34="確認済",備品の確認!$B$3-N34,"")))</f>
        <v/>
      </c>
      <c r="S34" s="8" t="str">
        <f aca="false">IF(V34="","",IF(W34&lt;&gt;0,NA(),IF(M34="未確認","現物未確認",IF(R34&gt;備品の確認!$E$3,"確認間隔超過","確認間隔内"))))</f>
        <v/>
      </c>
      <c r="T34" s="8" t="str">
        <f aca="false">IF(V34="","",IF(W34&lt;&gt;0,NA(),IF(F34="保管中","保管記録",IF(F34="返却済","返却記録",IF(F34="未確認","利用未確認",IF(COUNTA(J34)=0,"期限未確認",IF(P34&lt;0,"返却期限超過",IF(P34=0,"返却期日","貸出中"))))))))</f>
        <v/>
      </c>
      <c r="U34" s="1" t="str">
        <f aca="false">IF(V34="","",IF(W34&lt;&gt;0,NA(),IF(OR(B34="未確認",D34="未確認",F34="未確認",G34="未確認",L34&lt;&gt;"確認済",M34="未確認",S34="確認間隔超過",AND(F34="貸出中",OR(COUNTA(J34)=0,P34&lt;=0))),1,0)))</f>
        <v/>
      </c>
      <c r="V34" s="10" t="str">
        <f aca="false">IF(COUNTA(A34:O34)=0,"",IF(NOT(AND(ISTEXT(A34),LEN(A34)=8,EXACT(LEFT(A34,4),"AST-"),ISNUMBER(FIND(MID(A34,5,1)&amp;"x","0x1x2x3x4x5x6x7x8x9x")),ISNUMBER(FIND(MID(A34,6,1)&amp;"x","0x1x2x3x4x5x6x7x8x9x")),ISNUMBER(FIND(MID(A34,7,1)&amp;"x","0x1x2x3x4x5x6x7x8x9x")),ISNUMBER(FIND(MID(A34,8,1)&amp;"x","0x1x2x3x4x5x6x7x8x9x")))),"備品IDはAST-と半角数字4桁",IF(COUNTIFS($A$8:$A$57,A34)&gt;1,"備品IDが重複",IF(NOT(OR(B34="PC",B34="周辺機器",B34="工具",B34="その他",B34="未確認")),"種類を確認",IF(NOT(AND(ISTEXT(C34),LEN(C34)=8,EXACT(LEFT(C34,4),"LOC-"),ISNUMBER(FIND(MID(C34,5,1)&amp;"x","0x1x2x3x4x5x6x7x8x9x")),ISNUMBER(FIND(MID(C34,6,1)&amp;"x","0x1x2x3x4x5x6x7x8x9x")),ISNUMBER(FIND(MID(C34,7,1)&amp;"x","0x1x2x3x4x5x6x7x8x9x")),ISNUMBER(FIND(MID(C34,8,1)&amp;"x","0x1x2x3x4x5x6x7x8x9x")))),"登録保管先IDはLOC-と半角数字4桁",IF(NOT(OR(D34="確認済",D34="未確認")),"所在区分を確認",IF(AND(D34="確認済",NOT(AND(ISTEXT(E34),LEN(E34)=8,EXACT(LEFT(E34,4),"LOC-"),ISNUMBER(FIND(MID(E34,5,1)&amp;"x","0x1x2x3x4x5x6x7x8x9x")),ISNUMBER(FIND(MID(E34,6,1)&amp;"x","0x1x2x3x4x5x6x7x8x9x")),ISNUMBER(FIND(MID(E34,7,1)&amp;"x","0x1x2x3x4x5x6x7x8x9x")),ISNUMBER(FIND(MID(E34,8,1)&amp;"x","0x1x2x3x4x5x6x7x8x9x"))))),"確認済所在IDが必須",IF(AND(D34="未確認",COUNTA(E34)&gt;0),"所在未確認は所在ID空欄",IF(NOT(OR(F34="保管中",F34="貸出中",F34="返却済",F34="未確認")),"利用区分を確認",IF(AND(F34="保管中",NOT(AND(G34="対象外",COUNTA(H34:K34)=0))),"保管中の借用者は対象外/貸出欄は空欄",IF(AND(F34&lt;&gt;"保管中",NOT(OR(G34="確認済",G34="未確認"))),"借用者を確認/未確認で記録",IF(AND(G34="確認済",NOT(AND(ISTEXT(H34),LEN(H34)=8,EXACT(LEFT(H34,4),"PER-"),ISNUMBER(FIND(MID(H34,5,1)&amp;"x","0x1x2x3x4x5x6x7x8x9x")),ISNUMBER(FIND(MID(H34,6,1)&amp;"x","0x1x2x3x4x5x6x7x8x9x")),ISNUMBER(FIND(MID(H34,7,1)&amp;"x","0x1x2x3x4x5x6x7x8x9x")),ISNUMBER(FIND(MID(H34,8,1)&amp;"x","0x1x2x3x4x5x6x7x8x9x"))))),"確認済借用者IDが必須",IF(AND(G34&lt;&gt;"確認済",COUNTA(H34)&gt;0),"未確認/対象外の借用者IDは空欄",IF(AND(OR(F34="貸出中",F34="返却済"),NOT(IF(ISNUMBER(I34),AND(I34&gt;=43831,I34&lt;=73050,I34=INT(I34)),FALSE()))),"貸出日が必須",IF(AND(COUNTA(I34)&gt;0,NOT(IF(ISNUMBER(I34),AND(I34&gt;=43831,I34&lt;=73050,I34=INT(I34)),FALSE()))),"貸出日は2020〜2099年/時刻なし",IF(AND(COUNTA(J34)&gt;0,NOT(IF(ISNUMBER(J34),AND(J34&gt;=43831,J34&lt;=73050,J34=INT(J34)),FALSE()))),"返却期日は2020〜2099年/時刻なし",IF(AND(COUNTA(J34)&gt;0,OR(COUNTA(I34)=0,J34&lt;I34)),"期日は貸出日以上/貸出日必須",IF(AND(F34="返却済",NOT(IF(ISNUMBER(K34),AND(K34&gt;=43831,K34&lt;=73050,K34=INT(K34)),FALSE()))),"返却済の返却日が必須",IF(AND(F34&lt;&gt;"返却済",COUNTA(K34)&gt;0),"返却済以外の返却日は空欄",IF(AND(F34="返却済",K34&lt;I34),"返却日は貸出日以上",IF(NOT(OR(L34="確認済",L34="要対応",L34="未確認")),"状態確認を記録",IF(NOT(OR(M34="確認済",M34="未確認")),"現物区分を確認",IF(AND(M34="確認済",NOT(IF(ISNUMBER(N34),AND(N34&gt;=43831,N34&lt;=73050,N34=INT(N34)),FALSE()))),"現物確認日が必須",IF(AND(M34="未確認",COUNTA(N34)&gt;0),"現物未確認の日付は空欄",IF(NOT(IF(ISNUMBER(O34),AND(O34&gt;=43831,O34&lt;=73050,O34=INT(O34)),FALSE())),"記録確認日が必須",IF(OR(O34&gt;備品の確認!$B$3,AND(COUNTA(I34)&gt;0,I34&gt;O34),AND(F34="返却済",K34&gt;O34),AND(M34="確認済",N34&gt;O34)),"貸出/返却/現物日≦記録確認日≦基準日","確認済み"))))))))))))))))))))))))))</f>
        <v/>
      </c>
      <c r="W34" s="6" t="str">
        <f aca="false">IF(V34="","",IF(V34="確認済み",0,1))</f>
        <v/>
      </c>
      <c r="X34" s="6" t="n">
        <f aca="false">IF(COUNTA(A34:O34)=0,IF(AND(V34="",W34="",P34="",Q34="",R34="",S34="",T34="",U34=""),0,1),IF(NOT(AND(ISTEXT(V34),V34=IF(COUNTA(A34:O34)=0,"",IF(NOT(AND(ISTEXT(A34),LEN(A34)=8,EXACT(LEFT(A34,4),"AST-"),ISNUMBER(FIND(MID(A34,5,1)&amp;"x","0x1x2x3x4x5x6x7x8x9x")),ISNUMBER(FIND(MID(A34,6,1)&amp;"x","0x1x2x3x4x5x6x7x8x9x")),ISNUMBER(FIND(MID(A34,7,1)&amp;"x","0x1x2x3x4x5x6x7x8x9x")),ISNUMBER(FIND(MID(A34,8,1)&amp;"x","0x1x2x3x4x5x6x7x8x9x")))),"備品IDはAST-と半角数字4桁",IF(COUNTIFS($A$8:$A$57,A34)&gt;1,"備品IDが重複",IF(NOT(OR(B34="PC",B34="周辺機器",B34="工具",B34="その他",B34="未確認")),"種類を確認",IF(NOT(AND(ISTEXT(C34),LEN(C34)=8,EXACT(LEFT(C34,4),"LOC-"),ISNUMBER(FIND(MID(C34,5,1)&amp;"x","0x1x2x3x4x5x6x7x8x9x")),ISNUMBER(FIND(MID(C34,6,1)&amp;"x","0x1x2x3x4x5x6x7x8x9x")),ISNUMBER(FIND(MID(C34,7,1)&amp;"x","0x1x2x3x4x5x6x7x8x9x")),ISNUMBER(FIND(MID(C34,8,1)&amp;"x","0x1x2x3x4x5x6x7x8x9x")))),"登録保管先IDはLOC-と半角数字4桁",IF(NOT(OR(D34="確認済",D34="未確認")),"所在区分を確認",IF(AND(D34="確認済",NOT(AND(ISTEXT(E34),LEN(E34)=8,EXACT(LEFT(E34,4),"LOC-"),ISNUMBER(FIND(MID(E34,5,1)&amp;"x","0x1x2x3x4x5x6x7x8x9x")),ISNUMBER(FIND(MID(E34,6,1)&amp;"x","0x1x2x3x4x5x6x7x8x9x")),ISNUMBER(FIND(MID(E34,7,1)&amp;"x","0x1x2x3x4x5x6x7x8x9x")),ISNUMBER(FIND(MID(E34,8,1)&amp;"x","0x1x2x3x4x5x6x7x8x9x"))))),"確認済所在IDが必須",IF(AND(D34="未確認",COUNTA(E34)&gt;0),"所在未確認は所在ID空欄",IF(NOT(OR(F34="保管中",F34="貸出中",F34="返却済",F34="未確認")),"利用区分を確認",IF(AND(F34="保管中",NOT(AND(G34="対象外",COUNTA(H34:K34)=0))),"保管中の借用者は対象外/貸出欄は空欄",IF(AND(F34&lt;&gt;"保管中",NOT(OR(G34="確認済",G34="未確認"))),"借用者を確認/未確認で記録",IF(AND(G34="確認済",NOT(AND(ISTEXT(H34),LEN(H34)=8,EXACT(LEFT(H34,4),"PER-"),ISNUMBER(FIND(MID(H34,5,1)&amp;"x","0x1x2x3x4x5x6x7x8x9x")),ISNUMBER(FIND(MID(H34,6,1)&amp;"x","0x1x2x3x4x5x6x7x8x9x")),ISNUMBER(FIND(MID(H34,7,1)&amp;"x","0x1x2x3x4x5x6x7x8x9x")),ISNUMBER(FIND(MID(H34,8,1)&amp;"x","0x1x2x3x4x5x6x7x8x9x"))))),"確認済借用者IDが必須",IF(AND(G34&lt;&gt;"確認済",COUNTA(H34)&gt;0),"未確認/対象外の借用者IDは空欄",IF(AND(OR(F34="貸出中",F34="返却済"),NOT(IF(ISNUMBER(I34),AND(I34&gt;=43831,I34&lt;=73050,I34=INT(I34)),FALSE()))),"貸出日が必須",IF(AND(COUNTA(I34)&gt;0,NOT(IF(ISNUMBER(I34),AND(I34&gt;=43831,I34&lt;=73050,I34=INT(I34)),FALSE()))),"貸出日は2020〜2099年/時刻なし",IF(AND(COUNTA(J34)&gt;0,NOT(IF(ISNUMBER(J34),AND(J34&gt;=43831,J34&lt;=73050,J34=INT(J34)),FALSE()))),"返却期日は2020〜2099年/時刻なし",IF(AND(COUNTA(J34)&gt;0,OR(COUNTA(I34)=0,J34&lt;I34)),"期日は貸出日以上/貸出日必須",IF(AND(F34="返却済",NOT(IF(ISNUMBER(K34),AND(K34&gt;=43831,K34&lt;=73050,K34=INT(K34)),FALSE()))),"返却済の返却日が必須",IF(AND(F34&lt;&gt;"返却済",COUNTA(K34)&gt;0),"返却済以外の返却日は空欄",IF(AND(F34="返却済",K34&lt;I34),"返却日は貸出日以上",IF(NOT(OR(L34="確認済",L34="要対応",L34="未確認")),"状態確認を記録",IF(NOT(OR(M34="確認済",M34="未確認")),"現物区分を確認",IF(AND(M34="確認済",NOT(IF(ISNUMBER(N34),AND(N34&gt;=43831,N34&lt;=73050,N34=INT(N34)),FALSE()))),"現物確認日が必須",IF(AND(M34="未確認",COUNTA(N34)&gt;0),"現物未確認の日付は空欄",IF(NOT(IF(ISNUMBER(O34),AND(O34&gt;=43831,O34&lt;=73050,O34=INT(O34)),FALSE())),"記録確認日が必須",IF(OR(O34&gt;備品の確認!$B$3,AND(COUNTA(I34)&gt;0,I34&gt;O34),AND(F34="返却済",K34&gt;O34),AND(M34="確認済",N34&gt;O34)),"貸出/返却/現物日≦記録確認日≦基準日","確認済み")))))))))))))))))))))))))),ISNUMBER(W34),W34=IF(V34="確認済み",0,1))),1,IF(W34&lt;&gt;0,0,IF(AND(IF(AND(F34="貸出中",COUNTA(J34)&gt;0),ISNUMBER(P34),ISTEXT(P34)),P34=IF(AND(F34="貸出中",COUNTA(J34)&gt;0),J34-備品の確認!$B$3,""),IF(AND(F34="返却済",COUNTA(J34)&gt;0),ISNUMBER(Q34),ISTEXT(Q34)),Q34=IF(AND(F34="返却済",COUNTA(J34)&gt;0),K34-J34,""),IF(M34="確認済",ISNUMBER(R34),ISTEXT(R34)),R34=IF(M34="確認済",備品の確認!$B$3-N34,""),ISTEXT(S34),S34=IF(M34="未確認","現物未確認",IF(R34&gt;備品の確認!$E$3,"確認間隔超過","確認間隔内")),ISTEXT(T34),T34=IF(F34="保管中","保管記録",IF(F34="返却済","返却記録",IF(F34="未確認","利用未確認",IF(COUNTA(J34)=0,"期限未確認",IF(P34&lt;0,"返却期限超過",IF(P34=0,"返却期日","貸出中")))))),ISNUMBER(U34),U34=IF(OR(B34="未確認",D34="未確認",F34="未確認",G34="未確認",L34&lt;&gt;"確認済",M34="未確認",S34="確認間隔超過",AND(F34="貸出中",OR(COUNTA(J34)=0,P34&lt;=0))),1,0)),0,1))))</f>
        <v>0</v>
      </c>
    </row>
    <row r="35" customFormat="false" ht="32" hidden="false" customHeight="true" outlineLevel="0" collapsed="false">
      <c r="A35" s="11"/>
      <c r="B35" s="12"/>
      <c r="C35" s="11"/>
      <c r="D35" s="13"/>
      <c r="E35" s="11"/>
      <c r="F35" s="13"/>
      <c r="G35" s="13"/>
      <c r="H35" s="11"/>
      <c r="I35" s="4"/>
      <c r="J35" s="4"/>
      <c r="K35" s="4"/>
      <c r="L35" s="13"/>
      <c r="M35" s="13"/>
      <c r="N35" s="4"/>
      <c r="O35" s="4"/>
      <c r="P35" s="14" t="str">
        <f aca="false">IF(V35="","",IF(W35&lt;&gt;0,NA(),IF(AND(F35="貸出中",COUNTA(J35)&gt;0),J35-備品の確認!$B$3,"")))</f>
        <v/>
      </c>
      <c r="Q35" s="14" t="str">
        <f aca="false">IF(V35="","",IF(W35&lt;&gt;0,NA(),IF(AND(F35="返却済",COUNTA(J35)&gt;0),K35-J35,"")))</f>
        <v/>
      </c>
      <c r="R35" s="14" t="str">
        <f aca="false">IF(V35="","",IF(W35&lt;&gt;0,NA(),IF(M35="確認済",備品の確認!$B$3-N35,"")))</f>
        <v/>
      </c>
      <c r="S35" s="8" t="str">
        <f aca="false">IF(V35="","",IF(W35&lt;&gt;0,NA(),IF(M35="未確認","現物未確認",IF(R35&gt;備品の確認!$E$3,"確認間隔超過","確認間隔内"))))</f>
        <v/>
      </c>
      <c r="T35" s="8" t="str">
        <f aca="false">IF(V35="","",IF(W35&lt;&gt;0,NA(),IF(F35="保管中","保管記録",IF(F35="返却済","返却記録",IF(F35="未確認","利用未確認",IF(COUNTA(J35)=0,"期限未確認",IF(P35&lt;0,"返却期限超過",IF(P35=0,"返却期日","貸出中"))))))))</f>
        <v/>
      </c>
      <c r="U35" s="1" t="str">
        <f aca="false">IF(V35="","",IF(W35&lt;&gt;0,NA(),IF(OR(B35="未確認",D35="未確認",F35="未確認",G35="未確認",L35&lt;&gt;"確認済",M35="未確認",S35="確認間隔超過",AND(F35="貸出中",OR(COUNTA(J35)=0,P35&lt;=0))),1,0)))</f>
        <v/>
      </c>
      <c r="V35" s="10" t="str">
        <f aca="false">IF(COUNTA(A35:O35)=0,"",IF(NOT(AND(ISTEXT(A35),LEN(A35)=8,EXACT(LEFT(A35,4),"AST-"),ISNUMBER(FIND(MID(A35,5,1)&amp;"x","0x1x2x3x4x5x6x7x8x9x")),ISNUMBER(FIND(MID(A35,6,1)&amp;"x","0x1x2x3x4x5x6x7x8x9x")),ISNUMBER(FIND(MID(A35,7,1)&amp;"x","0x1x2x3x4x5x6x7x8x9x")),ISNUMBER(FIND(MID(A35,8,1)&amp;"x","0x1x2x3x4x5x6x7x8x9x")))),"備品IDはAST-と半角数字4桁",IF(COUNTIFS($A$8:$A$57,A35)&gt;1,"備品IDが重複",IF(NOT(OR(B35="PC",B35="周辺機器",B35="工具",B35="その他",B35="未確認")),"種類を確認",IF(NOT(AND(ISTEXT(C35),LEN(C35)=8,EXACT(LEFT(C35,4),"LOC-"),ISNUMBER(FIND(MID(C35,5,1)&amp;"x","0x1x2x3x4x5x6x7x8x9x")),ISNUMBER(FIND(MID(C35,6,1)&amp;"x","0x1x2x3x4x5x6x7x8x9x")),ISNUMBER(FIND(MID(C35,7,1)&amp;"x","0x1x2x3x4x5x6x7x8x9x")),ISNUMBER(FIND(MID(C35,8,1)&amp;"x","0x1x2x3x4x5x6x7x8x9x")))),"登録保管先IDはLOC-と半角数字4桁",IF(NOT(OR(D35="確認済",D35="未確認")),"所在区分を確認",IF(AND(D35="確認済",NOT(AND(ISTEXT(E35),LEN(E35)=8,EXACT(LEFT(E35,4),"LOC-"),ISNUMBER(FIND(MID(E35,5,1)&amp;"x","0x1x2x3x4x5x6x7x8x9x")),ISNUMBER(FIND(MID(E35,6,1)&amp;"x","0x1x2x3x4x5x6x7x8x9x")),ISNUMBER(FIND(MID(E35,7,1)&amp;"x","0x1x2x3x4x5x6x7x8x9x")),ISNUMBER(FIND(MID(E35,8,1)&amp;"x","0x1x2x3x4x5x6x7x8x9x"))))),"確認済所在IDが必須",IF(AND(D35="未確認",COUNTA(E35)&gt;0),"所在未確認は所在ID空欄",IF(NOT(OR(F35="保管中",F35="貸出中",F35="返却済",F35="未確認")),"利用区分を確認",IF(AND(F35="保管中",NOT(AND(G35="対象外",COUNTA(H35:K35)=0))),"保管中の借用者は対象外/貸出欄は空欄",IF(AND(F35&lt;&gt;"保管中",NOT(OR(G35="確認済",G35="未確認"))),"借用者を確認/未確認で記録",IF(AND(G35="確認済",NOT(AND(ISTEXT(H35),LEN(H35)=8,EXACT(LEFT(H35,4),"PER-"),ISNUMBER(FIND(MID(H35,5,1)&amp;"x","0x1x2x3x4x5x6x7x8x9x")),ISNUMBER(FIND(MID(H35,6,1)&amp;"x","0x1x2x3x4x5x6x7x8x9x")),ISNUMBER(FIND(MID(H35,7,1)&amp;"x","0x1x2x3x4x5x6x7x8x9x")),ISNUMBER(FIND(MID(H35,8,1)&amp;"x","0x1x2x3x4x5x6x7x8x9x"))))),"確認済借用者IDが必須",IF(AND(G35&lt;&gt;"確認済",COUNTA(H35)&gt;0),"未確認/対象外の借用者IDは空欄",IF(AND(OR(F35="貸出中",F35="返却済"),NOT(IF(ISNUMBER(I35),AND(I35&gt;=43831,I35&lt;=73050,I35=INT(I35)),FALSE()))),"貸出日が必須",IF(AND(COUNTA(I35)&gt;0,NOT(IF(ISNUMBER(I35),AND(I35&gt;=43831,I35&lt;=73050,I35=INT(I35)),FALSE()))),"貸出日は2020〜2099年/時刻なし",IF(AND(COUNTA(J35)&gt;0,NOT(IF(ISNUMBER(J35),AND(J35&gt;=43831,J35&lt;=73050,J35=INT(J35)),FALSE()))),"返却期日は2020〜2099年/時刻なし",IF(AND(COUNTA(J35)&gt;0,OR(COUNTA(I35)=0,J35&lt;I35)),"期日は貸出日以上/貸出日必須",IF(AND(F35="返却済",NOT(IF(ISNUMBER(K35),AND(K35&gt;=43831,K35&lt;=73050,K35=INT(K35)),FALSE()))),"返却済の返却日が必須",IF(AND(F35&lt;&gt;"返却済",COUNTA(K35)&gt;0),"返却済以外の返却日は空欄",IF(AND(F35="返却済",K35&lt;I35),"返却日は貸出日以上",IF(NOT(OR(L35="確認済",L35="要対応",L35="未確認")),"状態確認を記録",IF(NOT(OR(M35="確認済",M35="未確認")),"現物区分を確認",IF(AND(M35="確認済",NOT(IF(ISNUMBER(N35),AND(N35&gt;=43831,N35&lt;=73050,N35=INT(N35)),FALSE()))),"現物確認日が必須",IF(AND(M35="未確認",COUNTA(N35)&gt;0),"現物未確認の日付は空欄",IF(NOT(IF(ISNUMBER(O35),AND(O35&gt;=43831,O35&lt;=73050,O35=INT(O35)),FALSE())),"記録確認日が必須",IF(OR(O35&gt;備品の確認!$B$3,AND(COUNTA(I35)&gt;0,I35&gt;O35),AND(F35="返却済",K35&gt;O35),AND(M35="確認済",N35&gt;O35)),"貸出/返却/現物日≦記録確認日≦基準日","確認済み"))))))))))))))))))))))))))</f>
        <v/>
      </c>
      <c r="W35" s="6" t="str">
        <f aca="false">IF(V35="","",IF(V35="確認済み",0,1))</f>
        <v/>
      </c>
      <c r="X35" s="6" t="n">
        <f aca="false">IF(COUNTA(A35:O35)=0,IF(AND(V35="",W35="",P35="",Q35="",R35="",S35="",T35="",U35=""),0,1),IF(NOT(AND(ISTEXT(V35),V35=IF(COUNTA(A35:O35)=0,"",IF(NOT(AND(ISTEXT(A35),LEN(A35)=8,EXACT(LEFT(A35,4),"AST-"),ISNUMBER(FIND(MID(A35,5,1)&amp;"x","0x1x2x3x4x5x6x7x8x9x")),ISNUMBER(FIND(MID(A35,6,1)&amp;"x","0x1x2x3x4x5x6x7x8x9x")),ISNUMBER(FIND(MID(A35,7,1)&amp;"x","0x1x2x3x4x5x6x7x8x9x")),ISNUMBER(FIND(MID(A35,8,1)&amp;"x","0x1x2x3x4x5x6x7x8x9x")))),"備品IDはAST-と半角数字4桁",IF(COUNTIFS($A$8:$A$57,A35)&gt;1,"備品IDが重複",IF(NOT(OR(B35="PC",B35="周辺機器",B35="工具",B35="その他",B35="未確認")),"種類を確認",IF(NOT(AND(ISTEXT(C35),LEN(C35)=8,EXACT(LEFT(C35,4),"LOC-"),ISNUMBER(FIND(MID(C35,5,1)&amp;"x","0x1x2x3x4x5x6x7x8x9x")),ISNUMBER(FIND(MID(C35,6,1)&amp;"x","0x1x2x3x4x5x6x7x8x9x")),ISNUMBER(FIND(MID(C35,7,1)&amp;"x","0x1x2x3x4x5x6x7x8x9x")),ISNUMBER(FIND(MID(C35,8,1)&amp;"x","0x1x2x3x4x5x6x7x8x9x")))),"登録保管先IDはLOC-と半角数字4桁",IF(NOT(OR(D35="確認済",D35="未確認")),"所在区分を確認",IF(AND(D35="確認済",NOT(AND(ISTEXT(E35),LEN(E35)=8,EXACT(LEFT(E35,4),"LOC-"),ISNUMBER(FIND(MID(E35,5,1)&amp;"x","0x1x2x3x4x5x6x7x8x9x")),ISNUMBER(FIND(MID(E35,6,1)&amp;"x","0x1x2x3x4x5x6x7x8x9x")),ISNUMBER(FIND(MID(E35,7,1)&amp;"x","0x1x2x3x4x5x6x7x8x9x")),ISNUMBER(FIND(MID(E35,8,1)&amp;"x","0x1x2x3x4x5x6x7x8x9x"))))),"確認済所在IDが必須",IF(AND(D35="未確認",COUNTA(E35)&gt;0),"所在未確認は所在ID空欄",IF(NOT(OR(F35="保管中",F35="貸出中",F35="返却済",F35="未確認")),"利用区分を確認",IF(AND(F35="保管中",NOT(AND(G35="対象外",COUNTA(H35:K35)=0))),"保管中の借用者は対象外/貸出欄は空欄",IF(AND(F35&lt;&gt;"保管中",NOT(OR(G35="確認済",G35="未確認"))),"借用者を確認/未確認で記録",IF(AND(G35="確認済",NOT(AND(ISTEXT(H35),LEN(H35)=8,EXACT(LEFT(H35,4),"PER-"),ISNUMBER(FIND(MID(H35,5,1)&amp;"x","0x1x2x3x4x5x6x7x8x9x")),ISNUMBER(FIND(MID(H35,6,1)&amp;"x","0x1x2x3x4x5x6x7x8x9x")),ISNUMBER(FIND(MID(H35,7,1)&amp;"x","0x1x2x3x4x5x6x7x8x9x")),ISNUMBER(FIND(MID(H35,8,1)&amp;"x","0x1x2x3x4x5x6x7x8x9x"))))),"確認済借用者IDが必須",IF(AND(G35&lt;&gt;"確認済",COUNTA(H35)&gt;0),"未確認/対象外の借用者IDは空欄",IF(AND(OR(F35="貸出中",F35="返却済"),NOT(IF(ISNUMBER(I35),AND(I35&gt;=43831,I35&lt;=73050,I35=INT(I35)),FALSE()))),"貸出日が必須",IF(AND(COUNTA(I35)&gt;0,NOT(IF(ISNUMBER(I35),AND(I35&gt;=43831,I35&lt;=73050,I35=INT(I35)),FALSE()))),"貸出日は2020〜2099年/時刻なし",IF(AND(COUNTA(J35)&gt;0,NOT(IF(ISNUMBER(J35),AND(J35&gt;=43831,J35&lt;=73050,J35=INT(J35)),FALSE()))),"返却期日は2020〜2099年/時刻なし",IF(AND(COUNTA(J35)&gt;0,OR(COUNTA(I35)=0,J35&lt;I35)),"期日は貸出日以上/貸出日必須",IF(AND(F35="返却済",NOT(IF(ISNUMBER(K35),AND(K35&gt;=43831,K35&lt;=73050,K35=INT(K35)),FALSE()))),"返却済の返却日が必須",IF(AND(F35&lt;&gt;"返却済",COUNTA(K35)&gt;0),"返却済以外の返却日は空欄",IF(AND(F35="返却済",K35&lt;I35),"返却日は貸出日以上",IF(NOT(OR(L35="確認済",L35="要対応",L35="未確認")),"状態確認を記録",IF(NOT(OR(M35="確認済",M35="未確認")),"現物区分を確認",IF(AND(M35="確認済",NOT(IF(ISNUMBER(N35),AND(N35&gt;=43831,N35&lt;=73050,N35=INT(N35)),FALSE()))),"現物確認日が必須",IF(AND(M35="未確認",COUNTA(N35)&gt;0),"現物未確認の日付は空欄",IF(NOT(IF(ISNUMBER(O35),AND(O35&gt;=43831,O35&lt;=73050,O35=INT(O35)),FALSE())),"記録確認日が必須",IF(OR(O35&gt;備品の確認!$B$3,AND(COUNTA(I35)&gt;0,I35&gt;O35),AND(F35="返却済",K35&gt;O35),AND(M35="確認済",N35&gt;O35)),"貸出/返却/現物日≦記録確認日≦基準日","確認済み")))))))))))))))))))))))))),ISNUMBER(W35),W35=IF(V35="確認済み",0,1))),1,IF(W35&lt;&gt;0,0,IF(AND(IF(AND(F35="貸出中",COUNTA(J35)&gt;0),ISNUMBER(P35),ISTEXT(P35)),P35=IF(AND(F35="貸出中",COUNTA(J35)&gt;0),J35-備品の確認!$B$3,""),IF(AND(F35="返却済",COUNTA(J35)&gt;0),ISNUMBER(Q35),ISTEXT(Q35)),Q35=IF(AND(F35="返却済",COUNTA(J35)&gt;0),K35-J35,""),IF(M35="確認済",ISNUMBER(R35),ISTEXT(R35)),R35=IF(M35="確認済",備品の確認!$B$3-N35,""),ISTEXT(S35),S35=IF(M35="未確認","現物未確認",IF(R35&gt;備品の確認!$E$3,"確認間隔超過","確認間隔内")),ISTEXT(T35),T35=IF(F35="保管中","保管記録",IF(F35="返却済","返却記録",IF(F35="未確認","利用未確認",IF(COUNTA(J35)=0,"期限未確認",IF(P35&lt;0,"返却期限超過",IF(P35=0,"返却期日","貸出中")))))),ISNUMBER(U35),U35=IF(OR(B35="未確認",D35="未確認",F35="未確認",G35="未確認",L35&lt;&gt;"確認済",M35="未確認",S35="確認間隔超過",AND(F35="貸出中",OR(COUNTA(J35)=0,P35&lt;=0))),1,0)),0,1))))</f>
        <v>0</v>
      </c>
    </row>
    <row r="36" customFormat="false" ht="32" hidden="false" customHeight="true" outlineLevel="0" collapsed="false">
      <c r="A36" s="11"/>
      <c r="B36" s="12"/>
      <c r="C36" s="11"/>
      <c r="D36" s="13"/>
      <c r="E36" s="11"/>
      <c r="F36" s="13"/>
      <c r="G36" s="13"/>
      <c r="H36" s="11"/>
      <c r="I36" s="4"/>
      <c r="J36" s="4"/>
      <c r="K36" s="4"/>
      <c r="L36" s="13"/>
      <c r="M36" s="13"/>
      <c r="N36" s="4"/>
      <c r="O36" s="4"/>
      <c r="P36" s="14" t="str">
        <f aca="false">IF(V36="","",IF(W36&lt;&gt;0,NA(),IF(AND(F36="貸出中",COUNTA(J36)&gt;0),J36-備品の確認!$B$3,"")))</f>
        <v/>
      </c>
      <c r="Q36" s="14" t="str">
        <f aca="false">IF(V36="","",IF(W36&lt;&gt;0,NA(),IF(AND(F36="返却済",COUNTA(J36)&gt;0),K36-J36,"")))</f>
        <v/>
      </c>
      <c r="R36" s="14" t="str">
        <f aca="false">IF(V36="","",IF(W36&lt;&gt;0,NA(),IF(M36="確認済",備品の確認!$B$3-N36,"")))</f>
        <v/>
      </c>
      <c r="S36" s="8" t="str">
        <f aca="false">IF(V36="","",IF(W36&lt;&gt;0,NA(),IF(M36="未確認","現物未確認",IF(R36&gt;備品の確認!$E$3,"確認間隔超過","確認間隔内"))))</f>
        <v/>
      </c>
      <c r="T36" s="8" t="str">
        <f aca="false">IF(V36="","",IF(W36&lt;&gt;0,NA(),IF(F36="保管中","保管記録",IF(F36="返却済","返却記録",IF(F36="未確認","利用未確認",IF(COUNTA(J36)=0,"期限未確認",IF(P36&lt;0,"返却期限超過",IF(P36=0,"返却期日","貸出中"))))))))</f>
        <v/>
      </c>
      <c r="U36" s="1" t="str">
        <f aca="false">IF(V36="","",IF(W36&lt;&gt;0,NA(),IF(OR(B36="未確認",D36="未確認",F36="未確認",G36="未確認",L36&lt;&gt;"確認済",M36="未確認",S36="確認間隔超過",AND(F36="貸出中",OR(COUNTA(J36)=0,P36&lt;=0))),1,0)))</f>
        <v/>
      </c>
      <c r="V36" s="10" t="str">
        <f aca="false">IF(COUNTA(A36:O36)=0,"",IF(NOT(AND(ISTEXT(A36),LEN(A36)=8,EXACT(LEFT(A36,4),"AST-"),ISNUMBER(FIND(MID(A36,5,1)&amp;"x","0x1x2x3x4x5x6x7x8x9x")),ISNUMBER(FIND(MID(A36,6,1)&amp;"x","0x1x2x3x4x5x6x7x8x9x")),ISNUMBER(FIND(MID(A36,7,1)&amp;"x","0x1x2x3x4x5x6x7x8x9x")),ISNUMBER(FIND(MID(A36,8,1)&amp;"x","0x1x2x3x4x5x6x7x8x9x")))),"備品IDはAST-と半角数字4桁",IF(COUNTIFS($A$8:$A$57,A36)&gt;1,"備品IDが重複",IF(NOT(OR(B36="PC",B36="周辺機器",B36="工具",B36="その他",B36="未確認")),"種類を確認",IF(NOT(AND(ISTEXT(C36),LEN(C36)=8,EXACT(LEFT(C36,4),"LOC-"),ISNUMBER(FIND(MID(C36,5,1)&amp;"x","0x1x2x3x4x5x6x7x8x9x")),ISNUMBER(FIND(MID(C36,6,1)&amp;"x","0x1x2x3x4x5x6x7x8x9x")),ISNUMBER(FIND(MID(C36,7,1)&amp;"x","0x1x2x3x4x5x6x7x8x9x")),ISNUMBER(FIND(MID(C36,8,1)&amp;"x","0x1x2x3x4x5x6x7x8x9x")))),"登録保管先IDはLOC-と半角数字4桁",IF(NOT(OR(D36="確認済",D36="未確認")),"所在区分を確認",IF(AND(D36="確認済",NOT(AND(ISTEXT(E36),LEN(E36)=8,EXACT(LEFT(E36,4),"LOC-"),ISNUMBER(FIND(MID(E36,5,1)&amp;"x","0x1x2x3x4x5x6x7x8x9x")),ISNUMBER(FIND(MID(E36,6,1)&amp;"x","0x1x2x3x4x5x6x7x8x9x")),ISNUMBER(FIND(MID(E36,7,1)&amp;"x","0x1x2x3x4x5x6x7x8x9x")),ISNUMBER(FIND(MID(E36,8,1)&amp;"x","0x1x2x3x4x5x6x7x8x9x"))))),"確認済所在IDが必須",IF(AND(D36="未確認",COUNTA(E36)&gt;0),"所在未確認は所在ID空欄",IF(NOT(OR(F36="保管中",F36="貸出中",F36="返却済",F36="未確認")),"利用区分を確認",IF(AND(F36="保管中",NOT(AND(G36="対象外",COUNTA(H36:K36)=0))),"保管中の借用者は対象外/貸出欄は空欄",IF(AND(F36&lt;&gt;"保管中",NOT(OR(G36="確認済",G36="未確認"))),"借用者を確認/未確認で記録",IF(AND(G36="確認済",NOT(AND(ISTEXT(H36),LEN(H36)=8,EXACT(LEFT(H36,4),"PER-"),ISNUMBER(FIND(MID(H36,5,1)&amp;"x","0x1x2x3x4x5x6x7x8x9x")),ISNUMBER(FIND(MID(H36,6,1)&amp;"x","0x1x2x3x4x5x6x7x8x9x")),ISNUMBER(FIND(MID(H36,7,1)&amp;"x","0x1x2x3x4x5x6x7x8x9x")),ISNUMBER(FIND(MID(H36,8,1)&amp;"x","0x1x2x3x4x5x6x7x8x9x"))))),"確認済借用者IDが必須",IF(AND(G36&lt;&gt;"確認済",COUNTA(H36)&gt;0),"未確認/対象外の借用者IDは空欄",IF(AND(OR(F36="貸出中",F36="返却済"),NOT(IF(ISNUMBER(I36),AND(I36&gt;=43831,I36&lt;=73050,I36=INT(I36)),FALSE()))),"貸出日が必須",IF(AND(COUNTA(I36)&gt;0,NOT(IF(ISNUMBER(I36),AND(I36&gt;=43831,I36&lt;=73050,I36=INT(I36)),FALSE()))),"貸出日は2020〜2099年/時刻なし",IF(AND(COUNTA(J36)&gt;0,NOT(IF(ISNUMBER(J36),AND(J36&gt;=43831,J36&lt;=73050,J36=INT(J36)),FALSE()))),"返却期日は2020〜2099年/時刻なし",IF(AND(COUNTA(J36)&gt;0,OR(COUNTA(I36)=0,J36&lt;I36)),"期日は貸出日以上/貸出日必須",IF(AND(F36="返却済",NOT(IF(ISNUMBER(K36),AND(K36&gt;=43831,K36&lt;=73050,K36=INT(K36)),FALSE()))),"返却済の返却日が必須",IF(AND(F36&lt;&gt;"返却済",COUNTA(K36)&gt;0),"返却済以外の返却日は空欄",IF(AND(F36="返却済",K36&lt;I36),"返却日は貸出日以上",IF(NOT(OR(L36="確認済",L36="要対応",L36="未確認")),"状態確認を記録",IF(NOT(OR(M36="確認済",M36="未確認")),"現物区分を確認",IF(AND(M36="確認済",NOT(IF(ISNUMBER(N36),AND(N36&gt;=43831,N36&lt;=73050,N36=INT(N36)),FALSE()))),"現物確認日が必須",IF(AND(M36="未確認",COUNTA(N36)&gt;0),"現物未確認の日付は空欄",IF(NOT(IF(ISNUMBER(O36),AND(O36&gt;=43831,O36&lt;=73050,O36=INT(O36)),FALSE())),"記録確認日が必須",IF(OR(O36&gt;備品の確認!$B$3,AND(COUNTA(I36)&gt;0,I36&gt;O36),AND(F36="返却済",K36&gt;O36),AND(M36="確認済",N36&gt;O36)),"貸出/返却/現物日≦記録確認日≦基準日","確認済み"))))))))))))))))))))))))))</f>
        <v/>
      </c>
      <c r="W36" s="6" t="str">
        <f aca="false">IF(V36="","",IF(V36="確認済み",0,1))</f>
        <v/>
      </c>
      <c r="X36" s="6" t="n">
        <f aca="false">IF(COUNTA(A36:O36)=0,IF(AND(V36="",W36="",P36="",Q36="",R36="",S36="",T36="",U36=""),0,1),IF(NOT(AND(ISTEXT(V36),V36=IF(COUNTA(A36:O36)=0,"",IF(NOT(AND(ISTEXT(A36),LEN(A36)=8,EXACT(LEFT(A36,4),"AST-"),ISNUMBER(FIND(MID(A36,5,1)&amp;"x","0x1x2x3x4x5x6x7x8x9x")),ISNUMBER(FIND(MID(A36,6,1)&amp;"x","0x1x2x3x4x5x6x7x8x9x")),ISNUMBER(FIND(MID(A36,7,1)&amp;"x","0x1x2x3x4x5x6x7x8x9x")),ISNUMBER(FIND(MID(A36,8,1)&amp;"x","0x1x2x3x4x5x6x7x8x9x")))),"備品IDはAST-と半角数字4桁",IF(COUNTIFS($A$8:$A$57,A36)&gt;1,"備品IDが重複",IF(NOT(OR(B36="PC",B36="周辺機器",B36="工具",B36="その他",B36="未確認")),"種類を確認",IF(NOT(AND(ISTEXT(C36),LEN(C36)=8,EXACT(LEFT(C36,4),"LOC-"),ISNUMBER(FIND(MID(C36,5,1)&amp;"x","0x1x2x3x4x5x6x7x8x9x")),ISNUMBER(FIND(MID(C36,6,1)&amp;"x","0x1x2x3x4x5x6x7x8x9x")),ISNUMBER(FIND(MID(C36,7,1)&amp;"x","0x1x2x3x4x5x6x7x8x9x")),ISNUMBER(FIND(MID(C36,8,1)&amp;"x","0x1x2x3x4x5x6x7x8x9x")))),"登録保管先IDはLOC-と半角数字4桁",IF(NOT(OR(D36="確認済",D36="未確認")),"所在区分を確認",IF(AND(D36="確認済",NOT(AND(ISTEXT(E36),LEN(E36)=8,EXACT(LEFT(E36,4),"LOC-"),ISNUMBER(FIND(MID(E36,5,1)&amp;"x","0x1x2x3x4x5x6x7x8x9x")),ISNUMBER(FIND(MID(E36,6,1)&amp;"x","0x1x2x3x4x5x6x7x8x9x")),ISNUMBER(FIND(MID(E36,7,1)&amp;"x","0x1x2x3x4x5x6x7x8x9x")),ISNUMBER(FIND(MID(E36,8,1)&amp;"x","0x1x2x3x4x5x6x7x8x9x"))))),"確認済所在IDが必須",IF(AND(D36="未確認",COUNTA(E36)&gt;0),"所在未確認は所在ID空欄",IF(NOT(OR(F36="保管中",F36="貸出中",F36="返却済",F36="未確認")),"利用区分を確認",IF(AND(F36="保管中",NOT(AND(G36="対象外",COUNTA(H36:K36)=0))),"保管中の借用者は対象外/貸出欄は空欄",IF(AND(F36&lt;&gt;"保管中",NOT(OR(G36="確認済",G36="未確認"))),"借用者を確認/未確認で記録",IF(AND(G36="確認済",NOT(AND(ISTEXT(H36),LEN(H36)=8,EXACT(LEFT(H36,4),"PER-"),ISNUMBER(FIND(MID(H36,5,1)&amp;"x","0x1x2x3x4x5x6x7x8x9x")),ISNUMBER(FIND(MID(H36,6,1)&amp;"x","0x1x2x3x4x5x6x7x8x9x")),ISNUMBER(FIND(MID(H36,7,1)&amp;"x","0x1x2x3x4x5x6x7x8x9x")),ISNUMBER(FIND(MID(H36,8,1)&amp;"x","0x1x2x3x4x5x6x7x8x9x"))))),"確認済借用者IDが必須",IF(AND(G36&lt;&gt;"確認済",COUNTA(H36)&gt;0),"未確認/対象外の借用者IDは空欄",IF(AND(OR(F36="貸出中",F36="返却済"),NOT(IF(ISNUMBER(I36),AND(I36&gt;=43831,I36&lt;=73050,I36=INT(I36)),FALSE()))),"貸出日が必須",IF(AND(COUNTA(I36)&gt;0,NOT(IF(ISNUMBER(I36),AND(I36&gt;=43831,I36&lt;=73050,I36=INT(I36)),FALSE()))),"貸出日は2020〜2099年/時刻なし",IF(AND(COUNTA(J36)&gt;0,NOT(IF(ISNUMBER(J36),AND(J36&gt;=43831,J36&lt;=73050,J36=INT(J36)),FALSE()))),"返却期日は2020〜2099年/時刻なし",IF(AND(COUNTA(J36)&gt;0,OR(COUNTA(I36)=0,J36&lt;I36)),"期日は貸出日以上/貸出日必須",IF(AND(F36="返却済",NOT(IF(ISNUMBER(K36),AND(K36&gt;=43831,K36&lt;=73050,K36=INT(K36)),FALSE()))),"返却済の返却日が必須",IF(AND(F36&lt;&gt;"返却済",COUNTA(K36)&gt;0),"返却済以外の返却日は空欄",IF(AND(F36="返却済",K36&lt;I36),"返却日は貸出日以上",IF(NOT(OR(L36="確認済",L36="要対応",L36="未確認")),"状態確認を記録",IF(NOT(OR(M36="確認済",M36="未確認")),"現物区分を確認",IF(AND(M36="確認済",NOT(IF(ISNUMBER(N36),AND(N36&gt;=43831,N36&lt;=73050,N36=INT(N36)),FALSE()))),"現物確認日が必須",IF(AND(M36="未確認",COUNTA(N36)&gt;0),"現物未確認の日付は空欄",IF(NOT(IF(ISNUMBER(O36),AND(O36&gt;=43831,O36&lt;=73050,O36=INT(O36)),FALSE())),"記録確認日が必須",IF(OR(O36&gt;備品の確認!$B$3,AND(COUNTA(I36)&gt;0,I36&gt;O36),AND(F36="返却済",K36&gt;O36),AND(M36="確認済",N36&gt;O36)),"貸出/返却/現物日≦記録確認日≦基準日","確認済み")))))))))))))))))))))))))),ISNUMBER(W36),W36=IF(V36="確認済み",0,1))),1,IF(W36&lt;&gt;0,0,IF(AND(IF(AND(F36="貸出中",COUNTA(J36)&gt;0),ISNUMBER(P36),ISTEXT(P36)),P36=IF(AND(F36="貸出中",COUNTA(J36)&gt;0),J36-備品の確認!$B$3,""),IF(AND(F36="返却済",COUNTA(J36)&gt;0),ISNUMBER(Q36),ISTEXT(Q36)),Q36=IF(AND(F36="返却済",COUNTA(J36)&gt;0),K36-J36,""),IF(M36="確認済",ISNUMBER(R36),ISTEXT(R36)),R36=IF(M36="確認済",備品の確認!$B$3-N36,""),ISTEXT(S36),S36=IF(M36="未確認","現物未確認",IF(R36&gt;備品の確認!$E$3,"確認間隔超過","確認間隔内")),ISTEXT(T36),T36=IF(F36="保管中","保管記録",IF(F36="返却済","返却記録",IF(F36="未確認","利用未確認",IF(COUNTA(J36)=0,"期限未確認",IF(P36&lt;0,"返却期限超過",IF(P36=0,"返却期日","貸出中")))))),ISNUMBER(U36),U36=IF(OR(B36="未確認",D36="未確認",F36="未確認",G36="未確認",L36&lt;&gt;"確認済",M36="未確認",S36="確認間隔超過",AND(F36="貸出中",OR(COUNTA(J36)=0,P36&lt;=0))),1,0)),0,1))))</f>
        <v>0</v>
      </c>
    </row>
    <row r="37" customFormat="false" ht="32" hidden="false" customHeight="true" outlineLevel="0" collapsed="false">
      <c r="A37" s="11"/>
      <c r="B37" s="12"/>
      <c r="C37" s="11"/>
      <c r="D37" s="13"/>
      <c r="E37" s="11"/>
      <c r="F37" s="13"/>
      <c r="G37" s="13"/>
      <c r="H37" s="11"/>
      <c r="I37" s="4"/>
      <c r="J37" s="4"/>
      <c r="K37" s="4"/>
      <c r="L37" s="13"/>
      <c r="M37" s="13"/>
      <c r="N37" s="4"/>
      <c r="O37" s="4"/>
      <c r="P37" s="14" t="str">
        <f aca="false">IF(V37="","",IF(W37&lt;&gt;0,NA(),IF(AND(F37="貸出中",COUNTA(J37)&gt;0),J37-備品の確認!$B$3,"")))</f>
        <v/>
      </c>
      <c r="Q37" s="14" t="str">
        <f aca="false">IF(V37="","",IF(W37&lt;&gt;0,NA(),IF(AND(F37="返却済",COUNTA(J37)&gt;0),K37-J37,"")))</f>
        <v/>
      </c>
      <c r="R37" s="14" t="str">
        <f aca="false">IF(V37="","",IF(W37&lt;&gt;0,NA(),IF(M37="確認済",備品の確認!$B$3-N37,"")))</f>
        <v/>
      </c>
      <c r="S37" s="8" t="str">
        <f aca="false">IF(V37="","",IF(W37&lt;&gt;0,NA(),IF(M37="未確認","現物未確認",IF(R37&gt;備品の確認!$E$3,"確認間隔超過","確認間隔内"))))</f>
        <v/>
      </c>
      <c r="T37" s="8" t="str">
        <f aca="false">IF(V37="","",IF(W37&lt;&gt;0,NA(),IF(F37="保管中","保管記録",IF(F37="返却済","返却記録",IF(F37="未確認","利用未確認",IF(COUNTA(J37)=0,"期限未確認",IF(P37&lt;0,"返却期限超過",IF(P37=0,"返却期日","貸出中"))))))))</f>
        <v/>
      </c>
      <c r="U37" s="1" t="str">
        <f aca="false">IF(V37="","",IF(W37&lt;&gt;0,NA(),IF(OR(B37="未確認",D37="未確認",F37="未確認",G37="未確認",L37&lt;&gt;"確認済",M37="未確認",S37="確認間隔超過",AND(F37="貸出中",OR(COUNTA(J37)=0,P37&lt;=0))),1,0)))</f>
        <v/>
      </c>
      <c r="V37" s="10" t="str">
        <f aca="false">IF(COUNTA(A37:O37)=0,"",IF(NOT(AND(ISTEXT(A37),LEN(A37)=8,EXACT(LEFT(A37,4),"AST-"),ISNUMBER(FIND(MID(A37,5,1)&amp;"x","0x1x2x3x4x5x6x7x8x9x")),ISNUMBER(FIND(MID(A37,6,1)&amp;"x","0x1x2x3x4x5x6x7x8x9x")),ISNUMBER(FIND(MID(A37,7,1)&amp;"x","0x1x2x3x4x5x6x7x8x9x")),ISNUMBER(FIND(MID(A37,8,1)&amp;"x","0x1x2x3x4x5x6x7x8x9x")))),"備品IDはAST-と半角数字4桁",IF(COUNTIFS($A$8:$A$57,A37)&gt;1,"備品IDが重複",IF(NOT(OR(B37="PC",B37="周辺機器",B37="工具",B37="その他",B37="未確認")),"種類を確認",IF(NOT(AND(ISTEXT(C37),LEN(C37)=8,EXACT(LEFT(C37,4),"LOC-"),ISNUMBER(FIND(MID(C37,5,1)&amp;"x","0x1x2x3x4x5x6x7x8x9x")),ISNUMBER(FIND(MID(C37,6,1)&amp;"x","0x1x2x3x4x5x6x7x8x9x")),ISNUMBER(FIND(MID(C37,7,1)&amp;"x","0x1x2x3x4x5x6x7x8x9x")),ISNUMBER(FIND(MID(C37,8,1)&amp;"x","0x1x2x3x4x5x6x7x8x9x")))),"登録保管先IDはLOC-と半角数字4桁",IF(NOT(OR(D37="確認済",D37="未確認")),"所在区分を確認",IF(AND(D37="確認済",NOT(AND(ISTEXT(E37),LEN(E37)=8,EXACT(LEFT(E37,4),"LOC-"),ISNUMBER(FIND(MID(E37,5,1)&amp;"x","0x1x2x3x4x5x6x7x8x9x")),ISNUMBER(FIND(MID(E37,6,1)&amp;"x","0x1x2x3x4x5x6x7x8x9x")),ISNUMBER(FIND(MID(E37,7,1)&amp;"x","0x1x2x3x4x5x6x7x8x9x")),ISNUMBER(FIND(MID(E37,8,1)&amp;"x","0x1x2x3x4x5x6x7x8x9x"))))),"確認済所在IDが必須",IF(AND(D37="未確認",COUNTA(E37)&gt;0),"所在未確認は所在ID空欄",IF(NOT(OR(F37="保管中",F37="貸出中",F37="返却済",F37="未確認")),"利用区分を確認",IF(AND(F37="保管中",NOT(AND(G37="対象外",COUNTA(H37:K37)=0))),"保管中の借用者は対象外/貸出欄は空欄",IF(AND(F37&lt;&gt;"保管中",NOT(OR(G37="確認済",G37="未確認"))),"借用者を確認/未確認で記録",IF(AND(G37="確認済",NOT(AND(ISTEXT(H37),LEN(H37)=8,EXACT(LEFT(H37,4),"PER-"),ISNUMBER(FIND(MID(H37,5,1)&amp;"x","0x1x2x3x4x5x6x7x8x9x")),ISNUMBER(FIND(MID(H37,6,1)&amp;"x","0x1x2x3x4x5x6x7x8x9x")),ISNUMBER(FIND(MID(H37,7,1)&amp;"x","0x1x2x3x4x5x6x7x8x9x")),ISNUMBER(FIND(MID(H37,8,1)&amp;"x","0x1x2x3x4x5x6x7x8x9x"))))),"確認済借用者IDが必須",IF(AND(G37&lt;&gt;"確認済",COUNTA(H37)&gt;0),"未確認/対象外の借用者IDは空欄",IF(AND(OR(F37="貸出中",F37="返却済"),NOT(IF(ISNUMBER(I37),AND(I37&gt;=43831,I37&lt;=73050,I37=INT(I37)),FALSE()))),"貸出日が必須",IF(AND(COUNTA(I37)&gt;0,NOT(IF(ISNUMBER(I37),AND(I37&gt;=43831,I37&lt;=73050,I37=INT(I37)),FALSE()))),"貸出日は2020〜2099年/時刻なし",IF(AND(COUNTA(J37)&gt;0,NOT(IF(ISNUMBER(J37),AND(J37&gt;=43831,J37&lt;=73050,J37=INT(J37)),FALSE()))),"返却期日は2020〜2099年/時刻なし",IF(AND(COUNTA(J37)&gt;0,OR(COUNTA(I37)=0,J37&lt;I37)),"期日は貸出日以上/貸出日必須",IF(AND(F37="返却済",NOT(IF(ISNUMBER(K37),AND(K37&gt;=43831,K37&lt;=73050,K37=INT(K37)),FALSE()))),"返却済の返却日が必須",IF(AND(F37&lt;&gt;"返却済",COUNTA(K37)&gt;0),"返却済以外の返却日は空欄",IF(AND(F37="返却済",K37&lt;I37),"返却日は貸出日以上",IF(NOT(OR(L37="確認済",L37="要対応",L37="未確認")),"状態確認を記録",IF(NOT(OR(M37="確認済",M37="未確認")),"現物区分を確認",IF(AND(M37="確認済",NOT(IF(ISNUMBER(N37),AND(N37&gt;=43831,N37&lt;=73050,N37=INT(N37)),FALSE()))),"現物確認日が必須",IF(AND(M37="未確認",COUNTA(N37)&gt;0),"現物未確認の日付は空欄",IF(NOT(IF(ISNUMBER(O37),AND(O37&gt;=43831,O37&lt;=73050,O37=INT(O37)),FALSE())),"記録確認日が必須",IF(OR(O37&gt;備品の確認!$B$3,AND(COUNTA(I37)&gt;0,I37&gt;O37),AND(F37="返却済",K37&gt;O37),AND(M37="確認済",N37&gt;O37)),"貸出/返却/現物日≦記録確認日≦基準日","確認済み"))))))))))))))))))))))))))</f>
        <v/>
      </c>
      <c r="W37" s="6" t="str">
        <f aca="false">IF(V37="","",IF(V37="確認済み",0,1))</f>
        <v/>
      </c>
      <c r="X37" s="6" t="n">
        <f aca="false">IF(COUNTA(A37:O37)=0,IF(AND(V37="",W37="",P37="",Q37="",R37="",S37="",T37="",U37=""),0,1),IF(NOT(AND(ISTEXT(V37),V37=IF(COUNTA(A37:O37)=0,"",IF(NOT(AND(ISTEXT(A37),LEN(A37)=8,EXACT(LEFT(A37,4),"AST-"),ISNUMBER(FIND(MID(A37,5,1)&amp;"x","0x1x2x3x4x5x6x7x8x9x")),ISNUMBER(FIND(MID(A37,6,1)&amp;"x","0x1x2x3x4x5x6x7x8x9x")),ISNUMBER(FIND(MID(A37,7,1)&amp;"x","0x1x2x3x4x5x6x7x8x9x")),ISNUMBER(FIND(MID(A37,8,1)&amp;"x","0x1x2x3x4x5x6x7x8x9x")))),"備品IDはAST-と半角数字4桁",IF(COUNTIFS($A$8:$A$57,A37)&gt;1,"備品IDが重複",IF(NOT(OR(B37="PC",B37="周辺機器",B37="工具",B37="その他",B37="未確認")),"種類を確認",IF(NOT(AND(ISTEXT(C37),LEN(C37)=8,EXACT(LEFT(C37,4),"LOC-"),ISNUMBER(FIND(MID(C37,5,1)&amp;"x","0x1x2x3x4x5x6x7x8x9x")),ISNUMBER(FIND(MID(C37,6,1)&amp;"x","0x1x2x3x4x5x6x7x8x9x")),ISNUMBER(FIND(MID(C37,7,1)&amp;"x","0x1x2x3x4x5x6x7x8x9x")),ISNUMBER(FIND(MID(C37,8,1)&amp;"x","0x1x2x3x4x5x6x7x8x9x")))),"登録保管先IDはLOC-と半角数字4桁",IF(NOT(OR(D37="確認済",D37="未確認")),"所在区分を確認",IF(AND(D37="確認済",NOT(AND(ISTEXT(E37),LEN(E37)=8,EXACT(LEFT(E37,4),"LOC-"),ISNUMBER(FIND(MID(E37,5,1)&amp;"x","0x1x2x3x4x5x6x7x8x9x")),ISNUMBER(FIND(MID(E37,6,1)&amp;"x","0x1x2x3x4x5x6x7x8x9x")),ISNUMBER(FIND(MID(E37,7,1)&amp;"x","0x1x2x3x4x5x6x7x8x9x")),ISNUMBER(FIND(MID(E37,8,1)&amp;"x","0x1x2x3x4x5x6x7x8x9x"))))),"確認済所在IDが必須",IF(AND(D37="未確認",COUNTA(E37)&gt;0),"所在未確認は所在ID空欄",IF(NOT(OR(F37="保管中",F37="貸出中",F37="返却済",F37="未確認")),"利用区分を確認",IF(AND(F37="保管中",NOT(AND(G37="対象外",COUNTA(H37:K37)=0))),"保管中の借用者は対象外/貸出欄は空欄",IF(AND(F37&lt;&gt;"保管中",NOT(OR(G37="確認済",G37="未確認"))),"借用者を確認/未確認で記録",IF(AND(G37="確認済",NOT(AND(ISTEXT(H37),LEN(H37)=8,EXACT(LEFT(H37,4),"PER-"),ISNUMBER(FIND(MID(H37,5,1)&amp;"x","0x1x2x3x4x5x6x7x8x9x")),ISNUMBER(FIND(MID(H37,6,1)&amp;"x","0x1x2x3x4x5x6x7x8x9x")),ISNUMBER(FIND(MID(H37,7,1)&amp;"x","0x1x2x3x4x5x6x7x8x9x")),ISNUMBER(FIND(MID(H37,8,1)&amp;"x","0x1x2x3x4x5x6x7x8x9x"))))),"確認済借用者IDが必須",IF(AND(G37&lt;&gt;"確認済",COUNTA(H37)&gt;0),"未確認/対象外の借用者IDは空欄",IF(AND(OR(F37="貸出中",F37="返却済"),NOT(IF(ISNUMBER(I37),AND(I37&gt;=43831,I37&lt;=73050,I37=INT(I37)),FALSE()))),"貸出日が必須",IF(AND(COUNTA(I37)&gt;0,NOT(IF(ISNUMBER(I37),AND(I37&gt;=43831,I37&lt;=73050,I37=INT(I37)),FALSE()))),"貸出日は2020〜2099年/時刻なし",IF(AND(COUNTA(J37)&gt;0,NOT(IF(ISNUMBER(J37),AND(J37&gt;=43831,J37&lt;=73050,J37=INT(J37)),FALSE()))),"返却期日は2020〜2099年/時刻なし",IF(AND(COUNTA(J37)&gt;0,OR(COUNTA(I37)=0,J37&lt;I37)),"期日は貸出日以上/貸出日必須",IF(AND(F37="返却済",NOT(IF(ISNUMBER(K37),AND(K37&gt;=43831,K37&lt;=73050,K37=INT(K37)),FALSE()))),"返却済の返却日が必須",IF(AND(F37&lt;&gt;"返却済",COUNTA(K37)&gt;0),"返却済以外の返却日は空欄",IF(AND(F37="返却済",K37&lt;I37),"返却日は貸出日以上",IF(NOT(OR(L37="確認済",L37="要対応",L37="未確認")),"状態確認を記録",IF(NOT(OR(M37="確認済",M37="未確認")),"現物区分を確認",IF(AND(M37="確認済",NOT(IF(ISNUMBER(N37),AND(N37&gt;=43831,N37&lt;=73050,N37=INT(N37)),FALSE()))),"現物確認日が必須",IF(AND(M37="未確認",COUNTA(N37)&gt;0),"現物未確認の日付は空欄",IF(NOT(IF(ISNUMBER(O37),AND(O37&gt;=43831,O37&lt;=73050,O37=INT(O37)),FALSE())),"記録確認日が必須",IF(OR(O37&gt;備品の確認!$B$3,AND(COUNTA(I37)&gt;0,I37&gt;O37),AND(F37="返却済",K37&gt;O37),AND(M37="確認済",N37&gt;O37)),"貸出/返却/現物日≦記録確認日≦基準日","確認済み")))))))))))))))))))))))))),ISNUMBER(W37),W37=IF(V37="確認済み",0,1))),1,IF(W37&lt;&gt;0,0,IF(AND(IF(AND(F37="貸出中",COUNTA(J37)&gt;0),ISNUMBER(P37),ISTEXT(P37)),P37=IF(AND(F37="貸出中",COUNTA(J37)&gt;0),J37-備品の確認!$B$3,""),IF(AND(F37="返却済",COUNTA(J37)&gt;0),ISNUMBER(Q37),ISTEXT(Q37)),Q37=IF(AND(F37="返却済",COUNTA(J37)&gt;0),K37-J37,""),IF(M37="確認済",ISNUMBER(R37),ISTEXT(R37)),R37=IF(M37="確認済",備品の確認!$B$3-N37,""),ISTEXT(S37),S37=IF(M37="未確認","現物未確認",IF(R37&gt;備品の確認!$E$3,"確認間隔超過","確認間隔内")),ISTEXT(T37),T37=IF(F37="保管中","保管記録",IF(F37="返却済","返却記録",IF(F37="未確認","利用未確認",IF(COUNTA(J37)=0,"期限未確認",IF(P37&lt;0,"返却期限超過",IF(P37=0,"返却期日","貸出中")))))),ISNUMBER(U37),U37=IF(OR(B37="未確認",D37="未確認",F37="未確認",G37="未確認",L37&lt;&gt;"確認済",M37="未確認",S37="確認間隔超過",AND(F37="貸出中",OR(COUNTA(J37)=0,P37&lt;=0))),1,0)),0,1))))</f>
        <v>0</v>
      </c>
    </row>
    <row r="38" customFormat="false" ht="32" hidden="false" customHeight="true" outlineLevel="0" collapsed="false">
      <c r="A38" s="11"/>
      <c r="B38" s="12"/>
      <c r="C38" s="11"/>
      <c r="D38" s="13"/>
      <c r="E38" s="11"/>
      <c r="F38" s="13"/>
      <c r="G38" s="13"/>
      <c r="H38" s="11"/>
      <c r="I38" s="4"/>
      <c r="J38" s="4"/>
      <c r="K38" s="4"/>
      <c r="L38" s="13"/>
      <c r="M38" s="13"/>
      <c r="N38" s="4"/>
      <c r="O38" s="4"/>
      <c r="P38" s="14" t="str">
        <f aca="false">IF(V38="","",IF(W38&lt;&gt;0,NA(),IF(AND(F38="貸出中",COUNTA(J38)&gt;0),J38-備品の確認!$B$3,"")))</f>
        <v/>
      </c>
      <c r="Q38" s="14" t="str">
        <f aca="false">IF(V38="","",IF(W38&lt;&gt;0,NA(),IF(AND(F38="返却済",COUNTA(J38)&gt;0),K38-J38,"")))</f>
        <v/>
      </c>
      <c r="R38" s="14" t="str">
        <f aca="false">IF(V38="","",IF(W38&lt;&gt;0,NA(),IF(M38="確認済",備品の確認!$B$3-N38,"")))</f>
        <v/>
      </c>
      <c r="S38" s="8" t="str">
        <f aca="false">IF(V38="","",IF(W38&lt;&gt;0,NA(),IF(M38="未確認","現物未確認",IF(R38&gt;備品の確認!$E$3,"確認間隔超過","確認間隔内"))))</f>
        <v/>
      </c>
      <c r="T38" s="8" t="str">
        <f aca="false">IF(V38="","",IF(W38&lt;&gt;0,NA(),IF(F38="保管中","保管記録",IF(F38="返却済","返却記録",IF(F38="未確認","利用未確認",IF(COUNTA(J38)=0,"期限未確認",IF(P38&lt;0,"返却期限超過",IF(P38=0,"返却期日","貸出中"))))))))</f>
        <v/>
      </c>
      <c r="U38" s="1" t="str">
        <f aca="false">IF(V38="","",IF(W38&lt;&gt;0,NA(),IF(OR(B38="未確認",D38="未確認",F38="未確認",G38="未確認",L38&lt;&gt;"確認済",M38="未確認",S38="確認間隔超過",AND(F38="貸出中",OR(COUNTA(J38)=0,P38&lt;=0))),1,0)))</f>
        <v/>
      </c>
      <c r="V38" s="10" t="str">
        <f aca="false">IF(COUNTA(A38:O38)=0,"",IF(NOT(AND(ISTEXT(A38),LEN(A38)=8,EXACT(LEFT(A38,4),"AST-"),ISNUMBER(FIND(MID(A38,5,1)&amp;"x","0x1x2x3x4x5x6x7x8x9x")),ISNUMBER(FIND(MID(A38,6,1)&amp;"x","0x1x2x3x4x5x6x7x8x9x")),ISNUMBER(FIND(MID(A38,7,1)&amp;"x","0x1x2x3x4x5x6x7x8x9x")),ISNUMBER(FIND(MID(A38,8,1)&amp;"x","0x1x2x3x4x5x6x7x8x9x")))),"備品IDはAST-と半角数字4桁",IF(COUNTIFS($A$8:$A$57,A38)&gt;1,"備品IDが重複",IF(NOT(OR(B38="PC",B38="周辺機器",B38="工具",B38="その他",B38="未確認")),"種類を確認",IF(NOT(AND(ISTEXT(C38),LEN(C38)=8,EXACT(LEFT(C38,4),"LOC-"),ISNUMBER(FIND(MID(C38,5,1)&amp;"x","0x1x2x3x4x5x6x7x8x9x")),ISNUMBER(FIND(MID(C38,6,1)&amp;"x","0x1x2x3x4x5x6x7x8x9x")),ISNUMBER(FIND(MID(C38,7,1)&amp;"x","0x1x2x3x4x5x6x7x8x9x")),ISNUMBER(FIND(MID(C38,8,1)&amp;"x","0x1x2x3x4x5x6x7x8x9x")))),"登録保管先IDはLOC-と半角数字4桁",IF(NOT(OR(D38="確認済",D38="未確認")),"所在区分を確認",IF(AND(D38="確認済",NOT(AND(ISTEXT(E38),LEN(E38)=8,EXACT(LEFT(E38,4),"LOC-"),ISNUMBER(FIND(MID(E38,5,1)&amp;"x","0x1x2x3x4x5x6x7x8x9x")),ISNUMBER(FIND(MID(E38,6,1)&amp;"x","0x1x2x3x4x5x6x7x8x9x")),ISNUMBER(FIND(MID(E38,7,1)&amp;"x","0x1x2x3x4x5x6x7x8x9x")),ISNUMBER(FIND(MID(E38,8,1)&amp;"x","0x1x2x3x4x5x6x7x8x9x"))))),"確認済所在IDが必須",IF(AND(D38="未確認",COUNTA(E38)&gt;0),"所在未確認は所在ID空欄",IF(NOT(OR(F38="保管中",F38="貸出中",F38="返却済",F38="未確認")),"利用区分を確認",IF(AND(F38="保管中",NOT(AND(G38="対象外",COUNTA(H38:K38)=0))),"保管中の借用者は対象外/貸出欄は空欄",IF(AND(F38&lt;&gt;"保管中",NOT(OR(G38="確認済",G38="未確認"))),"借用者を確認/未確認で記録",IF(AND(G38="確認済",NOT(AND(ISTEXT(H38),LEN(H38)=8,EXACT(LEFT(H38,4),"PER-"),ISNUMBER(FIND(MID(H38,5,1)&amp;"x","0x1x2x3x4x5x6x7x8x9x")),ISNUMBER(FIND(MID(H38,6,1)&amp;"x","0x1x2x3x4x5x6x7x8x9x")),ISNUMBER(FIND(MID(H38,7,1)&amp;"x","0x1x2x3x4x5x6x7x8x9x")),ISNUMBER(FIND(MID(H38,8,1)&amp;"x","0x1x2x3x4x5x6x7x8x9x"))))),"確認済借用者IDが必須",IF(AND(G38&lt;&gt;"確認済",COUNTA(H38)&gt;0),"未確認/対象外の借用者IDは空欄",IF(AND(OR(F38="貸出中",F38="返却済"),NOT(IF(ISNUMBER(I38),AND(I38&gt;=43831,I38&lt;=73050,I38=INT(I38)),FALSE()))),"貸出日が必須",IF(AND(COUNTA(I38)&gt;0,NOT(IF(ISNUMBER(I38),AND(I38&gt;=43831,I38&lt;=73050,I38=INT(I38)),FALSE()))),"貸出日は2020〜2099年/時刻なし",IF(AND(COUNTA(J38)&gt;0,NOT(IF(ISNUMBER(J38),AND(J38&gt;=43831,J38&lt;=73050,J38=INT(J38)),FALSE()))),"返却期日は2020〜2099年/時刻なし",IF(AND(COUNTA(J38)&gt;0,OR(COUNTA(I38)=0,J38&lt;I38)),"期日は貸出日以上/貸出日必須",IF(AND(F38="返却済",NOT(IF(ISNUMBER(K38),AND(K38&gt;=43831,K38&lt;=73050,K38=INT(K38)),FALSE()))),"返却済の返却日が必須",IF(AND(F38&lt;&gt;"返却済",COUNTA(K38)&gt;0),"返却済以外の返却日は空欄",IF(AND(F38="返却済",K38&lt;I38),"返却日は貸出日以上",IF(NOT(OR(L38="確認済",L38="要対応",L38="未確認")),"状態確認を記録",IF(NOT(OR(M38="確認済",M38="未確認")),"現物区分を確認",IF(AND(M38="確認済",NOT(IF(ISNUMBER(N38),AND(N38&gt;=43831,N38&lt;=73050,N38=INT(N38)),FALSE()))),"現物確認日が必須",IF(AND(M38="未確認",COUNTA(N38)&gt;0),"現物未確認の日付は空欄",IF(NOT(IF(ISNUMBER(O38),AND(O38&gt;=43831,O38&lt;=73050,O38=INT(O38)),FALSE())),"記録確認日が必須",IF(OR(O38&gt;備品の確認!$B$3,AND(COUNTA(I38)&gt;0,I38&gt;O38),AND(F38="返却済",K38&gt;O38),AND(M38="確認済",N38&gt;O38)),"貸出/返却/現物日≦記録確認日≦基準日","確認済み"))))))))))))))))))))))))))</f>
        <v/>
      </c>
      <c r="W38" s="6" t="str">
        <f aca="false">IF(V38="","",IF(V38="確認済み",0,1))</f>
        <v/>
      </c>
      <c r="X38" s="6" t="n">
        <f aca="false">IF(COUNTA(A38:O38)=0,IF(AND(V38="",W38="",P38="",Q38="",R38="",S38="",T38="",U38=""),0,1),IF(NOT(AND(ISTEXT(V38),V38=IF(COUNTA(A38:O38)=0,"",IF(NOT(AND(ISTEXT(A38),LEN(A38)=8,EXACT(LEFT(A38,4),"AST-"),ISNUMBER(FIND(MID(A38,5,1)&amp;"x","0x1x2x3x4x5x6x7x8x9x")),ISNUMBER(FIND(MID(A38,6,1)&amp;"x","0x1x2x3x4x5x6x7x8x9x")),ISNUMBER(FIND(MID(A38,7,1)&amp;"x","0x1x2x3x4x5x6x7x8x9x")),ISNUMBER(FIND(MID(A38,8,1)&amp;"x","0x1x2x3x4x5x6x7x8x9x")))),"備品IDはAST-と半角数字4桁",IF(COUNTIFS($A$8:$A$57,A38)&gt;1,"備品IDが重複",IF(NOT(OR(B38="PC",B38="周辺機器",B38="工具",B38="その他",B38="未確認")),"種類を確認",IF(NOT(AND(ISTEXT(C38),LEN(C38)=8,EXACT(LEFT(C38,4),"LOC-"),ISNUMBER(FIND(MID(C38,5,1)&amp;"x","0x1x2x3x4x5x6x7x8x9x")),ISNUMBER(FIND(MID(C38,6,1)&amp;"x","0x1x2x3x4x5x6x7x8x9x")),ISNUMBER(FIND(MID(C38,7,1)&amp;"x","0x1x2x3x4x5x6x7x8x9x")),ISNUMBER(FIND(MID(C38,8,1)&amp;"x","0x1x2x3x4x5x6x7x8x9x")))),"登録保管先IDはLOC-と半角数字4桁",IF(NOT(OR(D38="確認済",D38="未確認")),"所在区分を確認",IF(AND(D38="確認済",NOT(AND(ISTEXT(E38),LEN(E38)=8,EXACT(LEFT(E38,4),"LOC-"),ISNUMBER(FIND(MID(E38,5,1)&amp;"x","0x1x2x3x4x5x6x7x8x9x")),ISNUMBER(FIND(MID(E38,6,1)&amp;"x","0x1x2x3x4x5x6x7x8x9x")),ISNUMBER(FIND(MID(E38,7,1)&amp;"x","0x1x2x3x4x5x6x7x8x9x")),ISNUMBER(FIND(MID(E38,8,1)&amp;"x","0x1x2x3x4x5x6x7x8x9x"))))),"確認済所在IDが必須",IF(AND(D38="未確認",COUNTA(E38)&gt;0),"所在未確認は所在ID空欄",IF(NOT(OR(F38="保管中",F38="貸出中",F38="返却済",F38="未確認")),"利用区分を確認",IF(AND(F38="保管中",NOT(AND(G38="対象外",COUNTA(H38:K38)=0))),"保管中の借用者は対象外/貸出欄は空欄",IF(AND(F38&lt;&gt;"保管中",NOT(OR(G38="確認済",G38="未確認"))),"借用者を確認/未確認で記録",IF(AND(G38="確認済",NOT(AND(ISTEXT(H38),LEN(H38)=8,EXACT(LEFT(H38,4),"PER-"),ISNUMBER(FIND(MID(H38,5,1)&amp;"x","0x1x2x3x4x5x6x7x8x9x")),ISNUMBER(FIND(MID(H38,6,1)&amp;"x","0x1x2x3x4x5x6x7x8x9x")),ISNUMBER(FIND(MID(H38,7,1)&amp;"x","0x1x2x3x4x5x6x7x8x9x")),ISNUMBER(FIND(MID(H38,8,1)&amp;"x","0x1x2x3x4x5x6x7x8x9x"))))),"確認済借用者IDが必須",IF(AND(G38&lt;&gt;"確認済",COUNTA(H38)&gt;0),"未確認/対象外の借用者IDは空欄",IF(AND(OR(F38="貸出中",F38="返却済"),NOT(IF(ISNUMBER(I38),AND(I38&gt;=43831,I38&lt;=73050,I38=INT(I38)),FALSE()))),"貸出日が必須",IF(AND(COUNTA(I38)&gt;0,NOT(IF(ISNUMBER(I38),AND(I38&gt;=43831,I38&lt;=73050,I38=INT(I38)),FALSE()))),"貸出日は2020〜2099年/時刻なし",IF(AND(COUNTA(J38)&gt;0,NOT(IF(ISNUMBER(J38),AND(J38&gt;=43831,J38&lt;=73050,J38=INT(J38)),FALSE()))),"返却期日は2020〜2099年/時刻なし",IF(AND(COUNTA(J38)&gt;0,OR(COUNTA(I38)=0,J38&lt;I38)),"期日は貸出日以上/貸出日必須",IF(AND(F38="返却済",NOT(IF(ISNUMBER(K38),AND(K38&gt;=43831,K38&lt;=73050,K38=INT(K38)),FALSE()))),"返却済の返却日が必須",IF(AND(F38&lt;&gt;"返却済",COUNTA(K38)&gt;0),"返却済以外の返却日は空欄",IF(AND(F38="返却済",K38&lt;I38),"返却日は貸出日以上",IF(NOT(OR(L38="確認済",L38="要対応",L38="未確認")),"状態確認を記録",IF(NOT(OR(M38="確認済",M38="未確認")),"現物区分を確認",IF(AND(M38="確認済",NOT(IF(ISNUMBER(N38),AND(N38&gt;=43831,N38&lt;=73050,N38=INT(N38)),FALSE()))),"現物確認日が必須",IF(AND(M38="未確認",COUNTA(N38)&gt;0),"現物未確認の日付は空欄",IF(NOT(IF(ISNUMBER(O38),AND(O38&gt;=43831,O38&lt;=73050,O38=INT(O38)),FALSE())),"記録確認日が必須",IF(OR(O38&gt;備品の確認!$B$3,AND(COUNTA(I38)&gt;0,I38&gt;O38),AND(F38="返却済",K38&gt;O38),AND(M38="確認済",N38&gt;O38)),"貸出/返却/現物日≦記録確認日≦基準日","確認済み")))))))))))))))))))))))))),ISNUMBER(W38),W38=IF(V38="確認済み",0,1))),1,IF(W38&lt;&gt;0,0,IF(AND(IF(AND(F38="貸出中",COUNTA(J38)&gt;0),ISNUMBER(P38),ISTEXT(P38)),P38=IF(AND(F38="貸出中",COUNTA(J38)&gt;0),J38-備品の確認!$B$3,""),IF(AND(F38="返却済",COUNTA(J38)&gt;0),ISNUMBER(Q38),ISTEXT(Q38)),Q38=IF(AND(F38="返却済",COUNTA(J38)&gt;0),K38-J38,""),IF(M38="確認済",ISNUMBER(R38),ISTEXT(R38)),R38=IF(M38="確認済",備品の確認!$B$3-N38,""),ISTEXT(S38),S38=IF(M38="未確認","現物未確認",IF(R38&gt;備品の確認!$E$3,"確認間隔超過","確認間隔内")),ISTEXT(T38),T38=IF(F38="保管中","保管記録",IF(F38="返却済","返却記録",IF(F38="未確認","利用未確認",IF(COUNTA(J38)=0,"期限未確認",IF(P38&lt;0,"返却期限超過",IF(P38=0,"返却期日","貸出中")))))),ISNUMBER(U38),U38=IF(OR(B38="未確認",D38="未確認",F38="未確認",G38="未確認",L38&lt;&gt;"確認済",M38="未確認",S38="確認間隔超過",AND(F38="貸出中",OR(COUNTA(J38)=0,P38&lt;=0))),1,0)),0,1))))</f>
        <v>0</v>
      </c>
    </row>
    <row r="39" customFormat="false" ht="32" hidden="false" customHeight="true" outlineLevel="0" collapsed="false">
      <c r="A39" s="11"/>
      <c r="B39" s="12"/>
      <c r="C39" s="11"/>
      <c r="D39" s="13"/>
      <c r="E39" s="11"/>
      <c r="F39" s="13"/>
      <c r="G39" s="13"/>
      <c r="H39" s="11"/>
      <c r="I39" s="4"/>
      <c r="J39" s="4"/>
      <c r="K39" s="4"/>
      <c r="L39" s="13"/>
      <c r="M39" s="13"/>
      <c r="N39" s="4"/>
      <c r="O39" s="4"/>
      <c r="P39" s="14" t="str">
        <f aca="false">IF(V39="","",IF(W39&lt;&gt;0,NA(),IF(AND(F39="貸出中",COUNTA(J39)&gt;0),J39-備品の確認!$B$3,"")))</f>
        <v/>
      </c>
      <c r="Q39" s="14" t="str">
        <f aca="false">IF(V39="","",IF(W39&lt;&gt;0,NA(),IF(AND(F39="返却済",COUNTA(J39)&gt;0),K39-J39,"")))</f>
        <v/>
      </c>
      <c r="R39" s="14" t="str">
        <f aca="false">IF(V39="","",IF(W39&lt;&gt;0,NA(),IF(M39="確認済",備品の確認!$B$3-N39,"")))</f>
        <v/>
      </c>
      <c r="S39" s="8" t="str">
        <f aca="false">IF(V39="","",IF(W39&lt;&gt;0,NA(),IF(M39="未確認","現物未確認",IF(R39&gt;備品の確認!$E$3,"確認間隔超過","確認間隔内"))))</f>
        <v/>
      </c>
      <c r="T39" s="8" t="str">
        <f aca="false">IF(V39="","",IF(W39&lt;&gt;0,NA(),IF(F39="保管中","保管記録",IF(F39="返却済","返却記録",IF(F39="未確認","利用未確認",IF(COUNTA(J39)=0,"期限未確認",IF(P39&lt;0,"返却期限超過",IF(P39=0,"返却期日","貸出中"))))))))</f>
        <v/>
      </c>
      <c r="U39" s="1" t="str">
        <f aca="false">IF(V39="","",IF(W39&lt;&gt;0,NA(),IF(OR(B39="未確認",D39="未確認",F39="未確認",G39="未確認",L39&lt;&gt;"確認済",M39="未確認",S39="確認間隔超過",AND(F39="貸出中",OR(COUNTA(J39)=0,P39&lt;=0))),1,0)))</f>
        <v/>
      </c>
      <c r="V39" s="10" t="str">
        <f aca="false">IF(COUNTA(A39:O39)=0,"",IF(NOT(AND(ISTEXT(A39),LEN(A39)=8,EXACT(LEFT(A39,4),"AST-"),ISNUMBER(FIND(MID(A39,5,1)&amp;"x","0x1x2x3x4x5x6x7x8x9x")),ISNUMBER(FIND(MID(A39,6,1)&amp;"x","0x1x2x3x4x5x6x7x8x9x")),ISNUMBER(FIND(MID(A39,7,1)&amp;"x","0x1x2x3x4x5x6x7x8x9x")),ISNUMBER(FIND(MID(A39,8,1)&amp;"x","0x1x2x3x4x5x6x7x8x9x")))),"備品IDはAST-と半角数字4桁",IF(COUNTIFS($A$8:$A$57,A39)&gt;1,"備品IDが重複",IF(NOT(OR(B39="PC",B39="周辺機器",B39="工具",B39="その他",B39="未確認")),"種類を確認",IF(NOT(AND(ISTEXT(C39),LEN(C39)=8,EXACT(LEFT(C39,4),"LOC-"),ISNUMBER(FIND(MID(C39,5,1)&amp;"x","0x1x2x3x4x5x6x7x8x9x")),ISNUMBER(FIND(MID(C39,6,1)&amp;"x","0x1x2x3x4x5x6x7x8x9x")),ISNUMBER(FIND(MID(C39,7,1)&amp;"x","0x1x2x3x4x5x6x7x8x9x")),ISNUMBER(FIND(MID(C39,8,1)&amp;"x","0x1x2x3x4x5x6x7x8x9x")))),"登録保管先IDはLOC-と半角数字4桁",IF(NOT(OR(D39="確認済",D39="未確認")),"所在区分を確認",IF(AND(D39="確認済",NOT(AND(ISTEXT(E39),LEN(E39)=8,EXACT(LEFT(E39,4),"LOC-"),ISNUMBER(FIND(MID(E39,5,1)&amp;"x","0x1x2x3x4x5x6x7x8x9x")),ISNUMBER(FIND(MID(E39,6,1)&amp;"x","0x1x2x3x4x5x6x7x8x9x")),ISNUMBER(FIND(MID(E39,7,1)&amp;"x","0x1x2x3x4x5x6x7x8x9x")),ISNUMBER(FIND(MID(E39,8,1)&amp;"x","0x1x2x3x4x5x6x7x8x9x"))))),"確認済所在IDが必須",IF(AND(D39="未確認",COUNTA(E39)&gt;0),"所在未確認は所在ID空欄",IF(NOT(OR(F39="保管中",F39="貸出中",F39="返却済",F39="未確認")),"利用区分を確認",IF(AND(F39="保管中",NOT(AND(G39="対象外",COUNTA(H39:K39)=0))),"保管中の借用者は対象外/貸出欄は空欄",IF(AND(F39&lt;&gt;"保管中",NOT(OR(G39="確認済",G39="未確認"))),"借用者を確認/未確認で記録",IF(AND(G39="確認済",NOT(AND(ISTEXT(H39),LEN(H39)=8,EXACT(LEFT(H39,4),"PER-"),ISNUMBER(FIND(MID(H39,5,1)&amp;"x","0x1x2x3x4x5x6x7x8x9x")),ISNUMBER(FIND(MID(H39,6,1)&amp;"x","0x1x2x3x4x5x6x7x8x9x")),ISNUMBER(FIND(MID(H39,7,1)&amp;"x","0x1x2x3x4x5x6x7x8x9x")),ISNUMBER(FIND(MID(H39,8,1)&amp;"x","0x1x2x3x4x5x6x7x8x9x"))))),"確認済借用者IDが必須",IF(AND(G39&lt;&gt;"確認済",COUNTA(H39)&gt;0),"未確認/対象外の借用者IDは空欄",IF(AND(OR(F39="貸出中",F39="返却済"),NOT(IF(ISNUMBER(I39),AND(I39&gt;=43831,I39&lt;=73050,I39=INT(I39)),FALSE()))),"貸出日が必須",IF(AND(COUNTA(I39)&gt;0,NOT(IF(ISNUMBER(I39),AND(I39&gt;=43831,I39&lt;=73050,I39=INT(I39)),FALSE()))),"貸出日は2020〜2099年/時刻なし",IF(AND(COUNTA(J39)&gt;0,NOT(IF(ISNUMBER(J39),AND(J39&gt;=43831,J39&lt;=73050,J39=INT(J39)),FALSE()))),"返却期日は2020〜2099年/時刻なし",IF(AND(COUNTA(J39)&gt;0,OR(COUNTA(I39)=0,J39&lt;I39)),"期日は貸出日以上/貸出日必須",IF(AND(F39="返却済",NOT(IF(ISNUMBER(K39),AND(K39&gt;=43831,K39&lt;=73050,K39=INT(K39)),FALSE()))),"返却済の返却日が必須",IF(AND(F39&lt;&gt;"返却済",COUNTA(K39)&gt;0),"返却済以外の返却日は空欄",IF(AND(F39="返却済",K39&lt;I39),"返却日は貸出日以上",IF(NOT(OR(L39="確認済",L39="要対応",L39="未確認")),"状態確認を記録",IF(NOT(OR(M39="確認済",M39="未確認")),"現物区分を確認",IF(AND(M39="確認済",NOT(IF(ISNUMBER(N39),AND(N39&gt;=43831,N39&lt;=73050,N39=INT(N39)),FALSE()))),"現物確認日が必須",IF(AND(M39="未確認",COUNTA(N39)&gt;0),"現物未確認の日付は空欄",IF(NOT(IF(ISNUMBER(O39),AND(O39&gt;=43831,O39&lt;=73050,O39=INT(O39)),FALSE())),"記録確認日が必須",IF(OR(O39&gt;備品の確認!$B$3,AND(COUNTA(I39)&gt;0,I39&gt;O39),AND(F39="返却済",K39&gt;O39),AND(M39="確認済",N39&gt;O39)),"貸出/返却/現物日≦記録確認日≦基準日","確認済み"))))))))))))))))))))))))))</f>
        <v/>
      </c>
      <c r="W39" s="6" t="str">
        <f aca="false">IF(V39="","",IF(V39="確認済み",0,1))</f>
        <v/>
      </c>
      <c r="X39" s="6" t="n">
        <f aca="false">IF(COUNTA(A39:O39)=0,IF(AND(V39="",W39="",P39="",Q39="",R39="",S39="",T39="",U39=""),0,1),IF(NOT(AND(ISTEXT(V39),V39=IF(COUNTA(A39:O39)=0,"",IF(NOT(AND(ISTEXT(A39),LEN(A39)=8,EXACT(LEFT(A39,4),"AST-"),ISNUMBER(FIND(MID(A39,5,1)&amp;"x","0x1x2x3x4x5x6x7x8x9x")),ISNUMBER(FIND(MID(A39,6,1)&amp;"x","0x1x2x3x4x5x6x7x8x9x")),ISNUMBER(FIND(MID(A39,7,1)&amp;"x","0x1x2x3x4x5x6x7x8x9x")),ISNUMBER(FIND(MID(A39,8,1)&amp;"x","0x1x2x3x4x5x6x7x8x9x")))),"備品IDはAST-と半角数字4桁",IF(COUNTIFS($A$8:$A$57,A39)&gt;1,"備品IDが重複",IF(NOT(OR(B39="PC",B39="周辺機器",B39="工具",B39="その他",B39="未確認")),"種類を確認",IF(NOT(AND(ISTEXT(C39),LEN(C39)=8,EXACT(LEFT(C39,4),"LOC-"),ISNUMBER(FIND(MID(C39,5,1)&amp;"x","0x1x2x3x4x5x6x7x8x9x")),ISNUMBER(FIND(MID(C39,6,1)&amp;"x","0x1x2x3x4x5x6x7x8x9x")),ISNUMBER(FIND(MID(C39,7,1)&amp;"x","0x1x2x3x4x5x6x7x8x9x")),ISNUMBER(FIND(MID(C39,8,1)&amp;"x","0x1x2x3x4x5x6x7x8x9x")))),"登録保管先IDはLOC-と半角数字4桁",IF(NOT(OR(D39="確認済",D39="未確認")),"所在区分を確認",IF(AND(D39="確認済",NOT(AND(ISTEXT(E39),LEN(E39)=8,EXACT(LEFT(E39,4),"LOC-"),ISNUMBER(FIND(MID(E39,5,1)&amp;"x","0x1x2x3x4x5x6x7x8x9x")),ISNUMBER(FIND(MID(E39,6,1)&amp;"x","0x1x2x3x4x5x6x7x8x9x")),ISNUMBER(FIND(MID(E39,7,1)&amp;"x","0x1x2x3x4x5x6x7x8x9x")),ISNUMBER(FIND(MID(E39,8,1)&amp;"x","0x1x2x3x4x5x6x7x8x9x"))))),"確認済所在IDが必須",IF(AND(D39="未確認",COUNTA(E39)&gt;0),"所在未確認は所在ID空欄",IF(NOT(OR(F39="保管中",F39="貸出中",F39="返却済",F39="未確認")),"利用区分を確認",IF(AND(F39="保管中",NOT(AND(G39="対象外",COUNTA(H39:K39)=0))),"保管中の借用者は対象外/貸出欄は空欄",IF(AND(F39&lt;&gt;"保管中",NOT(OR(G39="確認済",G39="未確認"))),"借用者を確認/未確認で記録",IF(AND(G39="確認済",NOT(AND(ISTEXT(H39),LEN(H39)=8,EXACT(LEFT(H39,4),"PER-"),ISNUMBER(FIND(MID(H39,5,1)&amp;"x","0x1x2x3x4x5x6x7x8x9x")),ISNUMBER(FIND(MID(H39,6,1)&amp;"x","0x1x2x3x4x5x6x7x8x9x")),ISNUMBER(FIND(MID(H39,7,1)&amp;"x","0x1x2x3x4x5x6x7x8x9x")),ISNUMBER(FIND(MID(H39,8,1)&amp;"x","0x1x2x3x4x5x6x7x8x9x"))))),"確認済借用者IDが必須",IF(AND(G39&lt;&gt;"確認済",COUNTA(H39)&gt;0),"未確認/対象外の借用者IDは空欄",IF(AND(OR(F39="貸出中",F39="返却済"),NOT(IF(ISNUMBER(I39),AND(I39&gt;=43831,I39&lt;=73050,I39=INT(I39)),FALSE()))),"貸出日が必須",IF(AND(COUNTA(I39)&gt;0,NOT(IF(ISNUMBER(I39),AND(I39&gt;=43831,I39&lt;=73050,I39=INT(I39)),FALSE()))),"貸出日は2020〜2099年/時刻なし",IF(AND(COUNTA(J39)&gt;0,NOT(IF(ISNUMBER(J39),AND(J39&gt;=43831,J39&lt;=73050,J39=INT(J39)),FALSE()))),"返却期日は2020〜2099年/時刻なし",IF(AND(COUNTA(J39)&gt;0,OR(COUNTA(I39)=0,J39&lt;I39)),"期日は貸出日以上/貸出日必須",IF(AND(F39="返却済",NOT(IF(ISNUMBER(K39),AND(K39&gt;=43831,K39&lt;=73050,K39=INT(K39)),FALSE()))),"返却済の返却日が必須",IF(AND(F39&lt;&gt;"返却済",COUNTA(K39)&gt;0),"返却済以外の返却日は空欄",IF(AND(F39="返却済",K39&lt;I39),"返却日は貸出日以上",IF(NOT(OR(L39="確認済",L39="要対応",L39="未確認")),"状態確認を記録",IF(NOT(OR(M39="確認済",M39="未確認")),"現物区分を確認",IF(AND(M39="確認済",NOT(IF(ISNUMBER(N39),AND(N39&gt;=43831,N39&lt;=73050,N39=INT(N39)),FALSE()))),"現物確認日が必須",IF(AND(M39="未確認",COUNTA(N39)&gt;0),"現物未確認の日付は空欄",IF(NOT(IF(ISNUMBER(O39),AND(O39&gt;=43831,O39&lt;=73050,O39=INT(O39)),FALSE())),"記録確認日が必須",IF(OR(O39&gt;備品の確認!$B$3,AND(COUNTA(I39)&gt;0,I39&gt;O39),AND(F39="返却済",K39&gt;O39),AND(M39="確認済",N39&gt;O39)),"貸出/返却/現物日≦記録確認日≦基準日","確認済み")))))))))))))))))))))))))),ISNUMBER(W39),W39=IF(V39="確認済み",0,1))),1,IF(W39&lt;&gt;0,0,IF(AND(IF(AND(F39="貸出中",COUNTA(J39)&gt;0),ISNUMBER(P39),ISTEXT(P39)),P39=IF(AND(F39="貸出中",COUNTA(J39)&gt;0),J39-備品の確認!$B$3,""),IF(AND(F39="返却済",COUNTA(J39)&gt;0),ISNUMBER(Q39),ISTEXT(Q39)),Q39=IF(AND(F39="返却済",COUNTA(J39)&gt;0),K39-J39,""),IF(M39="確認済",ISNUMBER(R39),ISTEXT(R39)),R39=IF(M39="確認済",備品の確認!$B$3-N39,""),ISTEXT(S39),S39=IF(M39="未確認","現物未確認",IF(R39&gt;備品の確認!$E$3,"確認間隔超過","確認間隔内")),ISTEXT(T39),T39=IF(F39="保管中","保管記録",IF(F39="返却済","返却記録",IF(F39="未確認","利用未確認",IF(COUNTA(J39)=0,"期限未確認",IF(P39&lt;0,"返却期限超過",IF(P39=0,"返却期日","貸出中")))))),ISNUMBER(U39),U39=IF(OR(B39="未確認",D39="未確認",F39="未確認",G39="未確認",L39&lt;&gt;"確認済",M39="未確認",S39="確認間隔超過",AND(F39="貸出中",OR(COUNTA(J39)=0,P39&lt;=0))),1,0)),0,1))))</f>
        <v>0</v>
      </c>
    </row>
    <row r="40" customFormat="false" ht="32" hidden="false" customHeight="true" outlineLevel="0" collapsed="false">
      <c r="A40" s="11"/>
      <c r="B40" s="12"/>
      <c r="C40" s="11"/>
      <c r="D40" s="13"/>
      <c r="E40" s="11"/>
      <c r="F40" s="13"/>
      <c r="G40" s="13"/>
      <c r="H40" s="11"/>
      <c r="I40" s="4"/>
      <c r="J40" s="4"/>
      <c r="K40" s="4"/>
      <c r="L40" s="13"/>
      <c r="M40" s="13"/>
      <c r="N40" s="4"/>
      <c r="O40" s="4"/>
      <c r="P40" s="14" t="str">
        <f aca="false">IF(V40="","",IF(W40&lt;&gt;0,NA(),IF(AND(F40="貸出中",COUNTA(J40)&gt;0),J40-備品の確認!$B$3,"")))</f>
        <v/>
      </c>
      <c r="Q40" s="14" t="str">
        <f aca="false">IF(V40="","",IF(W40&lt;&gt;0,NA(),IF(AND(F40="返却済",COUNTA(J40)&gt;0),K40-J40,"")))</f>
        <v/>
      </c>
      <c r="R40" s="14" t="str">
        <f aca="false">IF(V40="","",IF(W40&lt;&gt;0,NA(),IF(M40="確認済",備品の確認!$B$3-N40,"")))</f>
        <v/>
      </c>
      <c r="S40" s="8" t="str">
        <f aca="false">IF(V40="","",IF(W40&lt;&gt;0,NA(),IF(M40="未確認","現物未確認",IF(R40&gt;備品の確認!$E$3,"確認間隔超過","確認間隔内"))))</f>
        <v/>
      </c>
      <c r="T40" s="8" t="str">
        <f aca="false">IF(V40="","",IF(W40&lt;&gt;0,NA(),IF(F40="保管中","保管記録",IF(F40="返却済","返却記録",IF(F40="未確認","利用未確認",IF(COUNTA(J40)=0,"期限未確認",IF(P40&lt;0,"返却期限超過",IF(P40=0,"返却期日","貸出中"))))))))</f>
        <v/>
      </c>
      <c r="U40" s="1" t="str">
        <f aca="false">IF(V40="","",IF(W40&lt;&gt;0,NA(),IF(OR(B40="未確認",D40="未確認",F40="未確認",G40="未確認",L40&lt;&gt;"確認済",M40="未確認",S40="確認間隔超過",AND(F40="貸出中",OR(COUNTA(J40)=0,P40&lt;=0))),1,0)))</f>
        <v/>
      </c>
      <c r="V40" s="10" t="str">
        <f aca="false">IF(COUNTA(A40:O40)=0,"",IF(NOT(AND(ISTEXT(A40),LEN(A40)=8,EXACT(LEFT(A40,4),"AST-"),ISNUMBER(FIND(MID(A40,5,1)&amp;"x","0x1x2x3x4x5x6x7x8x9x")),ISNUMBER(FIND(MID(A40,6,1)&amp;"x","0x1x2x3x4x5x6x7x8x9x")),ISNUMBER(FIND(MID(A40,7,1)&amp;"x","0x1x2x3x4x5x6x7x8x9x")),ISNUMBER(FIND(MID(A40,8,1)&amp;"x","0x1x2x3x4x5x6x7x8x9x")))),"備品IDはAST-と半角数字4桁",IF(COUNTIFS($A$8:$A$57,A40)&gt;1,"備品IDが重複",IF(NOT(OR(B40="PC",B40="周辺機器",B40="工具",B40="その他",B40="未確認")),"種類を確認",IF(NOT(AND(ISTEXT(C40),LEN(C40)=8,EXACT(LEFT(C40,4),"LOC-"),ISNUMBER(FIND(MID(C40,5,1)&amp;"x","0x1x2x3x4x5x6x7x8x9x")),ISNUMBER(FIND(MID(C40,6,1)&amp;"x","0x1x2x3x4x5x6x7x8x9x")),ISNUMBER(FIND(MID(C40,7,1)&amp;"x","0x1x2x3x4x5x6x7x8x9x")),ISNUMBER(FIND(MID(C40,8,1)&amp;"x","0x1x2x3x4x5x6x7x8x9x")))),"登録保管先IDはLOC-と半角数字4桁",IF(NOT(OR(D40="確認済",D40="未確認")),"所在区分を確認",IF(AND(D40="確認済",NOT(AND(ISTEXT(E40),LEN(E40)=8,EXACT(LEFT(E40,4),"LOC-"),ISNUMBER(FIND(MID(E40,5,1)&amp;"x","0x1x2x3x4x5x6x7x8x9x")),ISNUMBER(FIND(MID(E40,6,1)&amp;"x","0x1x2x3x4x5x6x7x8x9x")),ISNUMBER(FIND(MID(E40,7,1)&amp;"x","0x1x2x3x4x5x6x7x8x9x")),ISNUMBER(FIND(MID(E40,8,1)&amp;"x","0x1x2x3x4x5x6x7x8x9x"))))),"確認済所在IDが必須",IF(AND(D40="未確認",COUNTA(E40)&gt;0),"所在未確認は所在ID空欄",IF(NOT(OR(F40="保管中",F40="貸出中",F40="返却済",F40="未確認")),"利用区分を確認",IF(AND(F40="保管中",NOT(AND(G40="対象外",COUNTA(H40:K40)=0))),"保管中の借用者は対象外/貸出欄は空欄",IF(AND(F40&lt;&gt;"保管中",NOT(OR(G40="確認済",G40="未確認"))),"借用者を確認/未確認で記録",IF(AND(G40="確認済",NOT(AND(ISTEXT(H40),LEN(H40)=8,EXACT(LEFT(H40,4),"PER-"),ISNUMBER(FIND(MID(H40,5,1)&amp;"x","0x1x2x3x4x5x6x7x8x9x")),ISNUMBER(FIND(MID(H40,6,1)&amp;"x","0x1x2x3x4x5x6x7x8x9x")),ISNUMBER(FIND(MID(H40,7,1)&amp;"x","0x1x2x3x4x5x6x7x8x9x")),ISNUMBER(FIND(MID(H40,8,1)&amp;"x","0x1x2x3x4x5x6x7x8x9x"))))),"確認済借用者IDが必須",IF(AND(G40&lt;&gt;"確認済",COUNTA(H40)&gt;0),"未確認/対象外の借用者IDは空欄",IF(AND(OR(F40="貸出中",F40="返却済"),NOT(IF(ISNUMBER(I40),AND(I40&gt;=43831,I40&lt;=73050,I40=INT(I40)),FALSE()))),"貸出日が必須",IF(AND(COUNTA(I40)&gt;0,NOT(IF(ISNUMBER(I40),AND(I40&gt;=43831,I40&lt;=73050,I40=INT(I40)),FALSE()))),"貸出日は2020〜2099年/時刻なし",IF(AND(COUNTA(J40)&gt;0,NOT(IF(ISNUMBER(J40),AND(J40&gt;=43831,J40&lt;=73050,J40=INT(J40)),FALSE()))),"返却期日は2020〜2099年/時刻なし",IF(AND(COUNTA(J40)&gt;0,OR(COUNTA(I40)=0,J40&lt;I40)),"期日は貸出日以上/貸出日必須",IF(AND(F40="返却済",NOT(IF(ISNUMBER(K40),AND(K40&gt;=43831,K40&lt;=73050,K40=INT(K40)),FALSE()))),"返却済の返却日が必須",IF(AND(F40&lt;&gt;"返却済",COUNTA(K40)&gt;0),"返却済以外の返却日は空欄",IF(AND(F40="返却済",K40&lt;I40),"返却日は貸出日以上",IF(NOT(OR(L40="確認済",L40="要対応",L40="未確認")),"状態確認を記録",IF(NOT(OR(M40="確認済",M40="未確認")),"現物区分を確認",IF(AND(M40="確認済",NOT(IF(ISNUMBER(N40),AND(N40&gt;=43831,N40&lt;=73050,N40=INT(N40)),FALSE()))),"現物確認日が必須",IF(AND(M40="未確認",COUNTA(N40)&gt;0),"現物未確認の日付は空欄",IF(NOT(IF(ISNUMBER(O40),AND(O40&gt;=43831,O40&lt;=73050,O40=INT(O40)),FALSE())),"記録確認日が必須",IF(OR(O40&gt;備品の確認!$B$3,AND(COUNTA(I40)&gt;0,I40&gt;O40),AND(F40="返却済",K40&gt;O40),AND(M40="確認済",N40&gt;O40)),"貸出/返却/現物日≦記録確認日≦基準日","確認済み"))))))))))))))))))))))))))</f>
        <v/>
      </c>
      <c r="W40" s="6" t="str">
        <f aca="false">IF(V40="","",IF(V40="確認済み",0,1))</f>
        <v/>
      </c>
      <c r="X40" s="6" t="n">
        <f aca="false">IF(COUNTA(A40:O40)=0,IF(AND(V40="",W40="",P40="",Q40="",R40="",S40="",T40="",U40=""),0,1),IF(NOT(AND(ISTEXT(V40),V40=IF(COUNTA(A40:O40)=0,"",IF(NOT(AND(ISTEXT(A40),LEN(A40)=8,EXACT(LEFT(A40,4),"AST-"),ISNUMBER(FIND(MID(A40,5,1)&amp;"x","0x1x2x3x4x5x6x7x8x9x")),ISNUMBER(FIND(MID(A40,6,1)&amp;"x","0x1x2x3x4x5x6x7x8x9x")),ISNUMBER(FIND(MID(A40,7,1)&amp;"x","0x1x2x3x4x5x6x7x8x9x")),ISNUMBER(FIND(MID(A40,8,1)&amp;"x","0x1x2x3x4x5x6x7x8x9x")))),"備品IDはAST-と半角数字4桁",IF(COUNTIFS($A$8:$A$57,A40)&gt;1,"備品IDが重複",IF(NOT(OR(B40="PC",B40="周辺機器",B40="工具",B40="その他",B40="未確認")),"種類を確認",IF(NOT(AND(ISTEXT(C40),LEN(C40)=8,EXACT(LEFT(C40,4),"LOC-"),ISNUMBER(FIND(MID(C40,5,1)&amp;"x","0x1x2x3x4x5x6x7x8x9x")),ISNUMBER(FIND(MID(C40,6,1)&amp;"x","0x1x2x3x4x5x6x7x8x9x")),ISNUMBER(FIND(MID(C40,7,1)&amp;"x","0x1x2x3x4x5x6x7x8x9x")),ISNUMBER(FIND(MID(C40,8,1)&amp;"x","0x1x2x3x4x5x6x7x8x9x")))),"登録保管先IDはLOC-と半角数字4桁",IF(NOT(OR(D40="確認済",D40="未確認")),"所在区分を確認",IF(AND(D40="確認済",NOT(AND(ISTEXT(E40),LEN(E40)=8,EXACT(LEFT(E40,4),"LOC-"),ISNUMBER(FIND(MID(E40,5,1)&amp;"x","0x1x2x3x4x5x6x7x8x9x")),ISNUMBER(FIND(MID(E40,6,1)&amp;"x","0x1x2x3x4x5x6x7x8x9x")),ISNUMBER(FIND(MID(E40,7,1)&amp;"x","0x1x2x3x4x5x6x7x8x9x")),ISNUMBER(FIND(MID(E40,8,1)&amp;"x","0x1x2x3x4x5x6x7x8x9x"))))),"確認済所在IDが必須",IF(AND(D40="未確認",COUNTA(E40)&gt;0),"所在未確認は所在ID空欄",IF(NOT(OR(F40="保管中",F40="貸出中",F40="返却済",F40="未確認")),"利用区分を確認",IF(AND(F40="保管中",NOT(AND(G40="対象外",COUNTA(H40:K40)=0))),"保管中の借用者は対象外/貸出欄は空欄",IF(AND(F40&lt;&gt;"保管中",NOT(OR(G40="確認済",G40="未確認"))),"借用者を確認/未確認で記録",IF(AND(G40="確認済",NOT(AND(ISTEXT(H40),LEN(H40)=8,EXACT(LEFT(H40,4),"PER-"),ISNUMBER(FIND(MID(H40,5,1)&amp;"x","0x1x2x3x4x5x6x7x8x9x")),ISNUMBER(FIND(MID(H40,6,1)&amp;"x","0x1x2x3x4x5x6x7x8x9x")),ISNUMBER(FIND(MID(H40,7,1)&amp;"x","0x1x2x3x4x5x6x7x8x9x")),ISNUMBER(FIND(MID(H40,8,1)&amp;"x","0x1x2x3x4x5x6x7x8x9x"))))),"確認済借用者IDが必須",IF(AND(G40&lt;&gt;"確認済",COUNTA(H40)&gt;0),"未確認/対象外の借用者IDは空欄",IF(AND(OR(F40="貸出中",F40="返却済"),NOT(IF(ISNUMBER(I40),AND(I40&gt;=43831,I40&lt;=73050,I40=INT(I40)),FALSE()))),"貸出日が必須",IF(AND(COUNTA(I40)&gt;0,NOT(IF(ISNUMBER(I40),AND(I40&gt;=43831,I40&lt;=73050,I40=INT(I40)),FALSE()))),"貸出日は2020〜2099年/時刻なし",IF(AND(COUNTA(J40)&gt;0,NOT(IF(ISNUMBER(J40),AND(J40&gt;=43831,J40&lt;=73050,J40=INT(J40)),FALSE()))),"返却期日は2020〜2099年/時刻なし",IF(AND(COUNTA(J40)&gt;0,OR(COUNTA(I40)=0,J40&lt;I40)),"期日は貸出日以上/貸出日必須",IF(AND(F40="返却済",NOT(IF(ISNUMBER(K40),AND(K40&gt;=43831,K40&lt;=73050,K40=INT(K40)),FALSE()))),"返却済の返却日が必須",IF(AND(F40&lt;&gt;"返却済",COUNTA(K40)&gt;0),"返却済以外の返却日は空欄",IF(AND(F40="返却済",K40&lt;I40),"返却日は貸出日以上",IF(NOT(OR(L40="確認済",L40="要対応",L40="未確認")),"状態確認を記録",IF(NOT(OR(M40="確認済",M40="未確認")),"現物区分を確認",IF(AND(M40="確認済",NOT(IF(ISNUMBER(N40),AND(N40&gt;=43831,N40&lt;=73050,N40=INT(N40)),FALSE()))),"現物確認日が必須",IF(AND(M40="未確認",COUNTA(N40)&gt;0),"現物未確認の日付は空欄",IF(NOT(IF(ISNUMBER(O40),AND(O40&gt;=43831,O40&lt;=73050,O40=INT(O40)),FALSE())),"記録確認日が必須",IF(OR(O40&gt;備品の確認!$B$3,AND(COUNTA(I40)&gt;0,I40&gt;O40),AND(F40="返却済",K40&gt;O40),AND(M40="確認済",N40&gt;O40)),"貸出/返却/現物日≦記録確認日≦基準日","確認済み")))))))))))))))))))))))))),ISNUMBER(W40),W40=IF(V40="確認済み",0,1))),1,IF(W40&lt;&gt;0,0,IF(AND(IF(AND(F40="貸出中",COUNTA(J40)&gt;0),ISNUMBER(P40),ISTEXT(P40)),P40=IF(AND(F40="貸出中",COUNTA(J40)&gt;0),J40-備品の確認!$B$3,""),IF(AND(F40="返却済",COUNTA(J40)&gt;0),ISNUMBER(Q40),ISTEXT(Q40)),Q40=IF(AND(F40="返却済",COUNTA(J40)&gt;0),K40-J40,""),IF(M40="確認済",ISNUMBER(R40),ISTEXT(R40)),R40=IF(M40="確認済",備品の確認!$B$3-N40,""),ISTEXT(S40),S40=IF(M40="未確認","現物未確認",IF(R40&gt;備品の確認!$E$3,"確認間隔超過","確認間隔内")),ISTEXT(T40),T40=IF(F40="保管中","保管記録",IF(F40="返却済","返却記録",IF(F40="未確認","利用未確認",IF(COUNTA(J40)=0,"期限未確認",IF(P40&lt;0,"返却期限超過",IF(P40=0,"返却期日","貸出中")))))),ISNUMBER(U40),U40=IF(OR(B40="未確認",D40="未確認",F40="未確認",G40="未確認",L40&lt;&gt;"確認済",M40="未確認",S40="確認間隔超過",AND(F40="貸出中",OR(COUNTA(J40)=0,P40&lt;=0))),1,0)),0,1))))</f>
        <v>0</v>
      </c>
    </row>
    <row r="41" customFormat="false" ht="32" hidden="false" customHeight="true" outlineLevel="0" collapsed="false">
      <c r="A41" s="11"/>
      <c r="B41" s="12"/>
      <c r="C41" s="11"/>
      <c r="D41" s="13"/>
      <c r="E41" s="11"/>
      <c r="F41" s="13"/>
      <c r="G41" s="13"/>
      <c r="H41" s="11"/>
      <c r="I41" s="4"/>
      <c r="J41" s="4"/>
      <c r="K41" s="4"/>
      <c r="L41" s="13"/>
      <c r="M41" s="13"/>
      <c r="N41" s="4"/>
      <c r="O41" s="4"/>
      <c r="P41" s="14" t="str">
        <f aca="false">IF(V41="","",IF(W41&lt;&gt;0,NA(),IF(AND(F41="貸出中",COUNTA(J41)&gt;0),J41-備品の確認!$B$3,"")))</f>
        <v/>
      </c>
      <c r="Q41" s="14" t="str">
        <f aca="false">IF(V41="","",IF(W41&lt;&gt;0,NA(),IF(AND(F41="返却済",COUNTA(J41)&gt;0),K41-J41,"")))</f>
        <v/>
      </c>
      <c r="R41" s="14" t="str">
        <f aca="false">IF(V41="","",IF(W41&lt;&gt;0,NA(),IF(M41="確認済",備品の確認!$B$3-N41,"")))</f>
        <v/>
      </c>
      <c r="S41" s="8" t="str">
        <f aca="false">IF(V41="","",IF(W41&lt;&gt;0,NA(),IF(M41="未確認","現物未確認",IF(R41&gt;備品の確認!$E$3,"確認間隔超過","確認間隔内"))))</f>
        <v/>
      </c>
      <c r="T41" s="8" t="str">
        <f aca="false">IF(V41="","",IF(W41&lt;&gt;0,NA(),IF(F41="保管中","保管記録",IF(F41="返却済","返却記録",IF(F41="未確認","利用未確認",IF(COUNTA(J41)=0,"期限未確認",IF(P41&lt;0,"返却期限超過",IF(P41=0,"返却期日","貸出中"))))))))</f>
        <v/>
      </c>
      <c r="U41" s="1" t="str">
        <f aca="false">IF(V41="","",IF(W41&lt;&gt;0,NA(),IF(OR(B41="未確認",D41="未確認",F41="未確認",G41="未確認",L41&lt;&gt;"確認済",M41="未確認",S41="確認間隔超過",AND(F41="貸出中",OR(COUNTA(J41)=0,P41&lt;=0))),1,0)))</f>
        <v/>
      </c>
      <c r="V41" s="10" t="str">
        <f aca="false">IF(COUNTA(A41:O41)=0,"",IF(NOT(AND(ISTEXT(A41),LEN(A41)=8,EXACT(LEFT(A41,4),"AST-"),ISNUMBER(FIND(MID(A41,5,1)&amp;"x","0x1x2x3x4x5x6x7x8x9x")),ISNUMBER(FIND(MID(A41,6,1)&amp;"x","0x1x2x3x4x5x6x7x8x9x")),ISNUMBER(FIND(MID(A41,7,1)&amp;"x","0x1x2x3x4x5x6x7x8x9x")),ISNUMBER(FIND(MID(A41,8,1)&amp;"x","0x1x2x3x4x5x6x7x8x9x")))),"備品IDはAST-と半角数字4桁",IF(COUNTIFS($A$8:$A$57,A41)&gt;1,"備品IDが重複",IF(NOT(OR(B41="PC",B41="周辺機器",B41="工具",B41="その他",B41="未確認")),"種類を確認",IF(NOT(AND(ISTEXT(C41),LEN(C41)=8,EXACT(LEFT(C41,4),"LOC-"),ISNUMBER(FIND(MID(C41,5,1)&amp;"x","0x1x2x3x4x5x6x7x8x9x")),ISNUMBER(FIND(MID(C41,6,1)&amp;"x","0x1x2x3x4x5x6x7x8x9x")),ISNUMBER(FIND(MID(C41,7,1)&amp;"x","0x1x2x3x4x5x6x7x8x9x")),ISNUMBER(FIND(MID(C41,8,1)&amp;"x","0x1x2x3x4x5x6x7x8x9x")))),"登録保管先IDはLOC-と半角数字4桁",IF(NOT(OR(D41="確認済",D41="未確認")),"所在区分を確認",IF(AND(D41="確認済",NOT(AND(ISTEXT(E41),LEN(E41)=8,EXACT(LEFT(E41,4),"LOC-"),ISNUMBER(FIND(MID(E41,5,1)&amp;"x","0x1x2x3x4x5x6x7x8x9x")),ISNUMBER(FIND(MID(E41,6,1)&amp;"x","0x1x2x3x4x5x6x7x8x9x")),ISNUMBER(FIND(MID(E41,7,1)&amp;"x","0x1x2x3x4x5x6x7x8x9x")),ISNUMBER(FIND(MID(E41,8,1)&amp;"x","0x1x2x3x4x5x6x7x8x9x"))))),"確認済所在IDが必須",IF(AND(D41="未確認",COUNTA(E41)&gt;0),"所在未確認は所在ID空欄",IF(NOT(OR(F41="保管中",F41="貸出中",F41="返却済",F41="未確認")),"利用区分を確認",IF(AND(F41="保管中",NOT(AND(G41="対象外",COUNTA(H41:K41)=0))),"保管中の借用者は対象外/貸出欄は空欄",IF(AND(F41&lt;&gt;"保管中",NOT(OR(G41="確認済",G41="未確認"))),"借用者を確認/未確認で記録",IF(AND(G41="確認済",NOT(AND(ISTEXT(H41),LEN(H41)=8,EXACT(LEFT(H41,4),"PER-"),ISNUMBER(FIND(MID(H41,5,1)&amp;"x","0x1x2x3x4x5x6x7x8x9x")),ISNUMBER(FIND(MID(H41,6,1)&amp;"x","0x1x2x3x4x5x6x7x8x9x")),ISNUMBER(FIND(MID(H41,7,1)&amp;"x","0x1x2x3x4x5x6x7x8x9x")),ISNUMBER(FIND(MID(H41,8,1)&amp;"x","0x1x2x3x4x5x6x7x8x9x"))))),"確認済借用者IDが必須",IF(AND(G41&lt;&gt;"確認済",COUNTA(H41)&gt;0),"未確認/対象外の借用者IDは空欄",IF(AND(OR(F41="貸出中",F41="返却済"),NOT(IF(ISNUMBER(I41),AND(I41&gt;=43831,I41&lt;=73050,I41=INT(I41)),FALSE()))),"貸出日が必須",IF(AND(COUNTA(I41)&gt;0,NOT(IF(ISNUMBER(I41),AND(I41&gt;=43831,I41&lt;=73050,I41=INT(I41)),FALSE()))),"貸出日は2020〜2099年/時刻なし",IF(AND(COUNTA(J41)&gt;0,NOT(IF(ISNUMBER(J41),AND(J41&gt;=43831,J41&lt;=73050,J41=INT(J41)),FALSE()))),"返却期日は2020〜2099年/時刻なし",IF(AND(COUNTA(J41)&gt;0,OR(COUNTA(I41)=0,J41&lt;I41)),"期日は貸出日以上/貸出日必須",IF(AND(F41="返却済",NOT(IF(ISNUMBER(K41),AND(K41&gt;=43831,K41&lt;=73050,K41=INT(K41)),FALSE()))),"返却済の返却日が必須",IF(AND(F41&lt;&gt;"返却済",COUNTA(K41)&gt;0),"返却済以外の返却日は空欄",IF(AND(F41="返却済",K41&lt;I41),"返却日は貸出日以上",IF(NOT(OR(L41="確認済",L41="要対応",L41="未確認")),"状態確認を記録",IF(NOT(OR(M41="確認済",M41="未確認")),"現物区分を確認",IF(AND(M41="確認済",NOT(IF(ISNUMBER(N41),AND(N41&gt;=43831,N41&lt;=73050,N41=INT(N41)),FALSE()))),"現物確認日が必須",IF(AND(M41="未確認",COUNTA(N41)&gt;0),"現物未確認の日付は空欄",IF(NOT(IF(ISNUMBER(O41),AND(O41&gt;=43831,O41&lt;=73050,O41=INT(O41)),FALSE())),"記録確認日が必須",IF(OR(O41&gt;備品の確認!$B$3,AND(COUNTA(I41)&gt;0,I41&gt;O41),AND(F41="返却済",K41&gt;O41),AND(M41="確認済",N41&gt;O41)),"貸出/返却/現物日≦記録確認日≦基準日","確認済み"))))))))))))))))))))))))))</f>
        <v/>
      </c>
      <c r="W41" s="6" t="str">
        <f aca="false">IF(V41="","",IF(V41="確認済み",0,1))</f>
        <v/>
      </c>
      <c r="X41" s="6" t="n">
        <f aca="false">IF(COUNTA(A41:O41)=0,IF(AND(V41="",W41="",P41="",Q41="",R41="",S41="",T41="",U41=""),0,1),IF(NOT(AND(ISTEXT(V41),V41=IF(COUNTA(A41:O41)=0,"",IF(NOT(AND(ISTEXT(A41),LEN(A41)=8,EXACT(LEFT(A41,4),"AST-"),ISNUMBER(FIND(MID(A41,5,1)&amp;"x","0x1x2x3x4x5x6x7x8x9x")),ISNUMBER(FIND(MID(A41,6,1)&amp;"x","0x1x2x3x4x5x6x7x8x9x")),ISNUMBER(FIND(MID(A41,7,1)&amp;"x","0x1x2x3x4x5x6x7x8x9x")),ISNUMBER(FIND(MID(A41,8,1)&amp;"x","0x1x2x3x4x5x6x7x8x9x")))),"備品IDはAST-と半角数字4桁",IF(COUNTIFS($A$8:$A$57,A41)&gt;1,"備品IDが重複",IF(NOT(OR(B41="PC",B41="周辺機器",B41="工具",B41="その他",B41="未確認")),"種類を確認",IF(NOT(AND(ISTEXT(C41),LEN(C41)=8,EXACT(LEFT(C41,4),"LOC-"),ISNUMBER(FIND(MID(C41,5,1)&amp;"x","0x1x2x3x4x5x6x7x8x9x")),ISNUMBER(FIND(MID(C41,6,1)&amp;"x","0x1x2x3x4x5x6x7x8x9x")),ISNUMBER(FIND(MID(C41,7,1)&amp;"x","0x1x2x3x4x5x6x7x8x9x")),ISNUMBER(FIND(MID(C41,8,1)&amp;"x","0x1x2x3x4x5x6x7x8x9x")))),"登録保管先IDはLOC-と半角数字4桁",IF(NOT(OR(D41="確認済",D41="未確認")),"所在区分を確認",IF(AND(D41="確認済",NOT(AND(ISTEXT(E41),LEN(E41)=8,EXACT(LEFT(E41,4),"LOC-"),ISNUMBER(FIND(MID(E41,5,1)&amp;"x","0x1x2x3x4x5x6x7x8x9x")),ISNUMBER(FIND(MID(E41,6,1)&amp;"x","0x1x2x3x4x5x6x7x8x9x")),ISNUMBER(FIND(MID(E41,7,1)&amp;"x","0x1x2x3x4x5x6x7x8x9x")),ISNUMBER(FIND(MID(E41,8,1)&amp;"x","0x1x2x3x4x5x6x7x8x9x"))))),"確認済所在IDが必須",IF(AND(D41="未確認",COUNTA(E41)&gt;0),"所在未確認は所在ID空欄",IF(NOT(OR(F41="保管中",F41="貸出中",F41="返却済",F41="未確認")),"利用区分を確認",IF(AND(F41="保管中",NOT(AND(G41="対象外",COUNTA(H41:K41)=0))),"保管中の借用者は対象外/貸出欄は空欄",IF(AND(F41&lt;&gt;"保管中",NOT(OR(G41="確認済",G41="未確認"))),"借用者を確認/未確認で記録",IF(AND(G41="確認済",NOT(AND(ISTEXT(H41),LEN(H41)=8,EXACT(LEFT(H41,4),"PER-"),ISNUMBER(FIND(MID(H41,5,1)&amp;"x","0x1x2x3x4x5x6x7x8x9x")),ISNUMBER(FIND(MID(H41,6,1)&amp;"x","0x1x2x3x4x5x6x7x8x9x")),ISNUMBER(FIND(MID(H41,7,1)&amp;"x","0x1x2x3x4x5x6x7x8x9x")),ISNUMBER(FIND(MID(H41,8,1)&amp;"x","0x1x2x3x4x5x6x7x8x9x"))))),"確認済借用者IDが必須",IF(AND(G41&lt;&gt;"確認済",COUNTA(H41)&gt;0),"未確認/対象外の借用者IDは空欄",IF(AND(OR(F41="貸出中",F41="返却済"),NOT(IF(ISNUMBER(I41),AND(I41&gt;=43831,I41&lt;=73050,I41=INT(I41)),FALSE()))),"貸出日が必須",IF(AND(COUNTA(I41)&gt;0,NOT(IF(ISNUMBER(I41),AND(I41&gt;=43831,I41&lt;=73050,I41=INT(I41)),FALSE()))),"貸出日は2020〜2099年/時刻なし",IF(AND(COUNTA(J41)&gt;0,NOT(IF(ISNUMBER(J41),AND(J41&gt;=43831,J41&lt;=73050,J41=INT(J41)),FALSE()))),"返却期日は2020〜2099年/時刻なし",IF(AND(COUNTA(J41)&gt;0,OR(COUNTA(I41)=0,J41&lt;I41)),"期日は貸出日以上/貸出日必須",IF(AND(F41="返却済",NOT(IF(ISNUMBER(K41),AND(K41&gt;=43831,K41&lt;=73050,K41=INT(K41)),FALSE()))),"返却済の返却日が必須",IF(AND(F41&lt;&gt;"返却済",COUNTA(K41)&gt;0),"返却済以外の返却日は空欄",IF(AND(F41="返却済",K41&lt;I41),"返却日は貸出日以上",IF(NOT(OR(L41="確認済",L41="要対応",L41="未確認")),"状態確認を記録",IF(NOT(OR(M41="確認済",M41="未確認")),"現物区分を確認",IF(AND(M41="確認済",NOT(IF(ISNUMBER(N41),AND(N41&gt;=43831,N41&lt;=73050,N41=INT(N41)),FALSE()))),"現物確認日が必須",IF(AND(M41="未確認",COUNTA(N41)&gt;0),"現物未確認の日付は空欄",IF(NOT(IF(ISNUMBER(O41),AND(O41&gt;=43831,O41&lt;=73050,O41=INT(O41)),FALSE())),"記録確認日が必須",IF(OR(O41&gt;備品の確認!$B$3,AND(COUNTA(I41)&gt;0,I41&gt;O41),AND(F41="返却済",K41&gt;O41),AND(M41="確認済",N41&gt;O41)),"貸出/返却/現物日≦記録確認日≦基準日","確認済み")))))))))))))))))))))))))),ISNUMBER(W41),W41=IF(V41="確認済み",0,1))),1,IF(W41&lt;&gt;0,0,IF(AND(IF(AND(F41="貸出中",COUNTA(J41)&gt;0),ISNUMBER(P41),ISTEXT(P41)),P41=IF(AND(F41="貸出中",COUNTA(J41)&gt;0),J41-備品の確認!$B$3,""),IF(AND(F41="返却済",COUNTA(J41)&gt;0),ISNUMBER(Q41),ISTEXT(Q41)),Q41=IF(AND(F41="返却済",COUNTA(J41)&gt;0),K41-J41,""),IF(M41="確認済",ISNUMBER(R41),ISTEXT(R41)),R41=IF(M41="確認済",備品の確認!$B$3-N41,""),ISTEXT(S41),S41=IF(M41="未確認","現物未確認",IF(R41&gt;備品の確認!$E$3,"確認間隔超過","確認間隔内")),ISTEXT(T41),T41=IF(F41="保管中","保管記録",IF(F41="返却済","返却記録",IF(F41="未確認","利用未確認",IF(COUNTA(J41)=0,"期限未確認",IF(P41&lt;0,"返却期限超過",IF(P41=0,"返却期日","貸出中")))))),ISNUMBER(U41),U41=IF(OR(B41="未確認",D41="未確認",F41="未確認",G41="未確認",L41&lt;&gt;"確認済",M41="未確認",S41="確認間隔超過",AND(F41="貸出中",OR(COUNTA(J41)=0,P41&lt;=0))),1,0)),0,1))))</f>
        <v>0</v>
      </c>
    </row>
    <row r="42" customFormat="false" ht="32" hidden="false" customHeight="true" outlineLevel="0" collapsed="false">
      <c r="A42" s="11"/>
      <c r="B42" s="12"/>
      <c r="C42" s="11"/>
      <c r="D42" s="13"/>
      <c r="E42" s="11"/>
      <c r="F42" s="13"/>
      <c r="G42" s="13"/>
      <c r="H42" s="11"/>
      <c r="I42" s="4"/>
      <c r="J42" s="4"/>
      <c r="K42" s="4"/>
      <c r="L42" s="13"/>
      <c r="M42" s="13"/>
      <c r="N42" s="4"/>
      <c r="O42" s="4"/>
      <c r="P42" s="14" t="str">
        <f aca="false">IF(V42="","",IF(W42&lt;&gt;0,NA(),IF(AND(F42="貸出中",COUNTA(J42)&gt;0),J42-備品の確認!$B$3,"")))</f>
        <v/>
      </c>
      <c r="Q42" s="14" t="str">
        <f aca="false">IF(V42="","",IF(W42&lt;&gt;0,NA(),IF(AND(F42="返却済",COUNTA(J42)&gt;0),K42-J42,"")))</f>
        <v/>
      </c>
      <c r="R42" s="14" t="str">
        <f aca="false">IF(V42="","",IF(W42&lt;&gt;0,NA(),IF(M42="確認済",備品の確認!$B$3-N42,"")))</f>
        <v/>
      </c>
      <c r="S42" s="8" t="str">
        <f aca="false">IF(V42="","",IF(W42&lt;&gt;0,NA(),IF(M42="未確認","現物未確認",IF(R42&gt;備品の確認!$E$3,"確認間隔超過","確認間隔内"))))</f>
        <v/>
      </c>
      <c r="T42" s="8" t="str">
        <f aca="false">IF(V42="","",IF(W42&lt;&gt;0,NA(),IF(F42="保管中","保管記録",IF(F42="返却済","返却記録",IF(F42="未確認","利用未確認",IF(COUNTA(J42)=0,"期限未確認",IF(P42&lt;0,"返却期限超過",IF(P42=0,"返却期日","貸出中"))))))))</f>
        <v/>
      </c>
      <c r="U42" s="1" t="str">
        <f aca="false">IF(V42="","",IF(W42&lt;&gt;0,NA(),IF(OR(B42="未確認",D42="未確認",F42="未確認",G42="未確認",L42&lt;&gt;"確認済",M42="未確認",S42="確認間隔超過",AND(F42="貸出中",OR(COUNTA(J42)=0,P42&lt;=0))),1,0)))</f>
        <v/>
      </c>
      <c r="V42" s="10" t="str">
        <f aca="false">IF(COUNTA(A42:O42)=0,"",IF(NOT(AND(ISTEXT(A42),LEN(A42)=8,EXACT(LEFT(A42,4),"AST-"),ISNUMBER(FIND(MID(A42,5,1)&amp;"x","0x1x2x3x4x5x6x7x8x9x")),ISNUMBER(FIND(MID(A42,6,1)&amp;"x","0x1x2x3x4x5x6x7x8x9x")),ISNUMBER(FIND(MID(A42,7,1)&amp;"x","0x1x2x3x4x5x6x7x8x9x")),ISNUMBER(FIND(MID(A42,8,1)&amp;"x","0x1x2x3x4x5x6x7x8x9x")))),"備品IDはAST-と半角数字4桁",IF(COUNTIFS($A$8:$A$57,A42)&gt;1,"備品IDが重複",IF(NOT(OR(B42="PC",B42="周辺機器",B42="工具",B42="その他",B42="未確認")),"種類を確認",IF(NOT(AND(ISTEXT(C42),LEN(C42)=8,EXACT(LEFT(C42,4),"LOC-"),ISNUMBER(FIND(MID(C42,5,1)&amp;"x","0x1x2x3x4x5x6x7x8x9x")),ISNUMBER(FIND(MID(C42,6,1)&amp;"x","0x1x2x3x4x5x6x7x8x9x")),ISNUMBER(FIND(MID(C42,7,1)&amp;"x","0x1x2x3x4x5x6x7x8x9x")),ISNUMBER(FIND(MID(C42,8,1)&amp;"x","0x1x2x3x4x5x6x7x8x9x")))),"登録保管先IDはLOC-と半角数字4桁",IF(NOT(OR(D42="確認済",D42="未確認")),"所在区分を確認",IF(AND(D42="確認済",NOT(AND(ISTEXT(E42),LEN(E42)=8,EXACT(LEFT(E42,4),"LOC-"),ISNUMBER(FIND(MID(E42,5,1)&amp;"x","0x1x2x3x4x5x6x7x8x9x")),ISNUMBER(FIND(MID(E42,6,1)&amp;"x","0x1x2x3x4x5x6x7x8x9x")),ISNUMBER(FIND(MID(E42,7,1)&amp;"x","0x1x2x3x4x5x6x7x8x9x")),ISNUMBER(FIND(MID(E42,8,1)&amp;"x","0x1x2x3x4x5x6x7x8x9x"))))),"確認済所在IDが必須",IF(AND(D42="未確認",COUNTA(E42)&gt;0),"所在未確認は所在ID空欄",IF(NOT(OR(F42="保管中",F42="貸出中",F42="返却済",F42="未確認")),"利用区分を確認",IF(AND(F42="保管中",NOT(AND(G42="対象外",COUNTA(H42:K42)=0))),"保管中の借用者は対象外/貸出欄は空欄",IF(AND(F42&lt;&gt;"保管中",NOT(OR(G42="確認済",G42="未確認"))),"借用者を確認/未確認で記録",IF(AND(G42="確認済",NOT(AND(ISTEXT(H42),LEN(H42)=8,EXACT(LEFT(H42,4),"PER-"),ISNUMBER(FIND(MID(H42,5,1)&amp;"x","0x1x2x3x4x5x6x7x8x9x")),ISNUMBER(FIND(MID(H42,6,1)&amp;"x","0x1x2x3x4x5x6x7x8x9x")),ISNUMBER(FIND(MID(H42,7,1)&amp;"x","0x1x2x3x4x5x6x7x8x9x")),ISNUMBER(FIND(MID(H42,8,1)&amp;"x","0x1x2x3x4x5x6x7x8x9x"))))),"確認済借用者IDが必須",IF(AND(G42&lt;&gt;"確認済",COUNTA(H42)&gt;0),"未確認/対象外の借用者IDは空欄",IF(AND(OR(F42="貸出中",F42="返却済"),NOT(IF(ISNUMBER(I42),AND(I42&gt;=43831,I42&lt;=73050,I42=INT(I42)),FALSE()))),"貸出日が必須",IF(AND(COUNTA(I42)&gt;0,NOT(IF(ISNUMBER(I42),AND(I42&gt;=43831,I42&lt;=73050,I42=INT(I42)),FALSE()))),"貸出日は2020〜2099年/時刻なし",IF(AND(COUNTA(J42)&gt;0,NOT(IF(ISNUMBER(J42),AND(J42&gt;=43831,J42&lt;=73050,J42=INT(J42)),FALSE()))),"返却期日は2020〜2099年/時刻なし",IF(AND(COUNTA(J42)&gt;0,OR(COUNTA(I42)=0,J42&lt;I42)),"期日は貸出日以上/貸出日必須",IF(AND(F42="返却済",NOT(IF(ISNUMBER(K42),AND(K42&gt;=43831,K42&lt;=73050,K42=INT(K42)),FALSE()))),"返却済の返却日が必須",IF(AND(F42&lt;&gt;"返却済",COUNTA(K42)&gt;0),"返却済以外の返却日は空欄",IF(AND(F42="返却済",K42&lt;I42),"返却日は貸出日以上",IF(NOT(OR(L42="確認済",L42="要対応",L42="未確認")),"状態確認を記録",IF(NOT(OR(M42="確認済",M42="未確認")),"現物区分を確認",IF(AND(M42="確認済",NOT(IF(ISNUMBER(N42),AND(N42&gt;=43831,N42&lt;=73050,N42=INT(N42)),FALSE()))),"現物確認日が必須",IF(AND(M42="未確認",COUNTA(N42)&gt;0),"現物未確認の日付は空欄",IF(NOT(IF(ISNUMBER(O42),AND(O42&gt;=43831,O42&lt;=73050,O42=INT(O42)),FALSE())),"記録確認日が必須",IF(OR(O42&gt;備品の確認!$B$3,AND(COUNTA(I42)&gt;0,I42&gt;O42),AND(F42="返却済",K42&gt;O42),AND(M42="確認済",N42&gt;O42)),"貸出/返却/現物日≦記録確認日≦基準日","確認済み"))))))))))))))))))))))))))</f>
        <v/>
      </c>
      <c r="W42" s="6" t="str">
        <f aca="false">IF(V42="","",IF(V42="確認済み",0,1))</f>
        <v/>
      </c>
      <c r="X42" s="6" t="n">
        <f aca="false">IF(COUNTA(A42:O42)=0,IF(AND(V42="",W42="",P42="",Q42="",R42="",S42="",T42="",U42=""),0,1),IF(NOT(AND(ISTEXT(V42),V42=IF(COUNTA(A42:O42)=0,"",IF(NOT(AND(ISTEXT(A42),LEN(A42)=8,EXACT(LEFT(A42,4),"AST-"),ISNUMBER(FIND(MID(A42,5,1)&amp;"x","0x1x2x3x4x5x6x7x8x9x")),ISNUMBER(FIND(MID(A42,6,1)&amp;"x","0x1x2x3x4x5x6x7x8x9x")),ISNUMBER(FIND(MID(A42,7,1)&amp;"x","0x1x2x3x4x5x6x7x8x9x")),ISNUMBER(FIND(MID(A42,8,1)&amp;"x","0x1x2x3x4x5x6x7x8x9x")))),"備品IDはAST-と半角数字4桁",IF(COUNTIFS($A$8:$A$57,A42)&gt;1,"備品IDが重複",IF(NOT(OR(B42="PC",B42="周辺機器",B42="工具",B42="その他",B42="未確認")),"種類を確認",IF(NOT(AND(ISTEXT(C42),LEN(C42)=8,EXACT(LEFT(C42,4),"LOC-"),ISNUMBER(FIND(MID(C42,5,1)&amp;"x","0x1x2x3x4x5x6x7x8x9x")),ISNUMBER(FIND(MID(C42,6,1)&amp;"x","0x1x2x3x4x5x6x7x8x9x")),ISNUMBER(FIND(MID(C42,7,1)&amp;"x","0x1x2x3x4x5x6x7x8x9x")),ISNUMBER(FIND(MID(C42,8,1)&amp;"x","0x1x2x3x4x5x6x7x8x9x")))),"登録保管先IDはLOC-と半角数字4桁",IF(NOT(OR(D42="確認済",D42="未確認")),"所在区分を確認",IF(AND(D42="確認済",NOT(AND(ISTEXT(E42),LEN(E42)=8,EXACT(LEFT(E42,4),"LOC-"),ISNUMBER(FIND(MID(E42,5,1)&amp;"x","0x1x2x3x4x5x6x7x8x9x")),ISNUMBER(FIND(MID(E42,6,1)&amp;"x","0x1x2x3x4x5x6x7x8x9x")),ISNUMBER(FIND(MID(E42,7,1)&amp;"x","0x1x2x3x4x5x6x7x8x9x")),ISNUMBER(FIND(MID(E42,8,1)&amp;"x","0x1x2x3x4x5x6x7x8x9x"))))),"確認済所在IDが必須",IF(AND(D42="未確認",COUNTA(E42)&gt;0),"所在未確認は所在ID空欄",IF(NOT(OR(F42="保管中",F42="貸出中",F42="返却済",F42="未確認")),"利用区分を確認",IF(AND(F42="保管中",NOT(AND(G42="対象外",COUNTA(H42:K42)=0))),"保管中の借用者は対象外/貸出欄は空欄",IF(AND(F42&lt;&gt;"保管中",NOT(OR(G42="確認済",G42="未確認"))),"借用者を確認/未確認で記録",IF(AND(G42="確認済",NOT(AND(ISTEXT(H42),LEN(H42)=8,EXACT(LEFT(H42,4),"PER-"),ISNUMBER(FIND(MID(H42,5,1)&amp;"x","0x1x2x3x4x5x6x7x8x9x")),ISNUMBER(FIND(MID(H42,6,1)&amp;"x","0x1x2x3x4x5x6x7x8x9x")),ISNUMBER(FIND(MID(H42,7,1)&amp;"x","0x1x2x3x4x5x6x7x8x9x")),ISNUMBER(FIND(MID(H42,8,1)&amp;"x","0x1x2x3x4x5x6x7x8x9x"))))),"確認済借用者IDが必須",IF(AND(G42&lt;&gt;"確認済",COUNTA(H42)&gt;0),"未確認/対象外の借用者IDは空欄",IF(AND(OR(F42="貸出中",F42="返却済"),NOT(IF(ISNUMBER(I42),AND(I42&gt;=43831,I42&lt;=73050,I42=INT(I42)),FALSE()))),"貸出日が必須",IF(AND(COUNTA(I42)&gt;0,NOT(IF(ISNUMBER(I42),AND(I42&gt;=43831,I42&lt;=73050,I42=INT(I42)),FALSE()))),"貸出日は2020〜2099年/時刻なし",IF(AND(COUNTA(J42)&gt;0,NOT(IF(ISNUMBER(J42),AND(J42&gt;=43831,J42&lt;=73050,J42=INT(J42)),FALSE()))),"返却期日は2020〜2099年/時刻なし",IF(AND(COUNTA(J42)&gt;0,OR(COUNTA(I42)=0,J42&lt;I42)),"期日は貸出日以上/貸出日必須",IF(AND(F42="返却済",NOT(IF(ISNUMBER(K42),AND(K42&gt;=43831,K42&lt;=73050,K42=INT(K42)),FALSE()))),"返却済の返却日が必須",IF(AND(F42&lt;&gt;"返却済",COUNTA(K42)&gt;0),"返却済以外の返却日は空欄",IF(AND(F42="返却済",K42&lt;I42),"返却日は貸出日以上",IF(NOT(OR(L42="確認済",L42="要対応",L42="未確認")),"状態確認を記録",IF(NOT(OR(M42="確認済",M42="未確認")),"現物区分を確認",IF(AND(M42="確認済",NOT(IF(ISNUMBER(N42),AND(N42&gt;=43831,N42&lt;=73050,N42=INT(N42)),FALSE()))),"現物確認日が必須",IF(AND(M42="未確認",COUNTA(N42)&gt;0),"現物未確認の日付は空欄",IF(NOT(IF(ISNUMBER(O42),AND(O42&gt;=43831,O42&lt;=73050,O42=INT(O42)),FALSE())),"記録確認日が必須",IF(OR(O42&gt;備品の確認!$B$3,AND(COUNTA(I42)&gt;0,I42&gt;O42),AND(F42="返却済",K42&gt;O42),AND(M42="確認済",N42&gt;O42)),"貸出/返却/現物日≦記録確認日≦基準日","確認済み")))))))))))))))))))))))))),ISNUMBER(W42),W42=IF(V42="確認済み",0,1))),1,IF(W42&lt;&gt;0,0,IF(AND(IF(AND(F42="貸出中",COUNTA(J42)&gt;0),ISNUMBER(P42),ISTEXT(P42)),P42=IF(AND(F42="貸出中",COUNTA(J42)&gt;0),J42-備品の確認!$B$3,""),IF(AND(F42="返却済",COUNTA(J42)&gt;0),ISNUMBER(Q42),ISTEXT(Q42)),Q42=IF(AND(F42="返却済",COUNTA(J42)&gt;0),K42-J42,""),IF(M42="確認済",ISNUMBER(R42),ISTEXT(R42)),R42=IF(M42="確認済",備品の確認!$B$3-N42,""),ISTEXT(S42),S42=IF(M42="未確認","現物未確認",IF(R42&gt;備品の確認!$E$3,"確認間隔超過","確認間隔内")),ISTEXT(T42),T42=IF(F42="保管中","保管記録",IF(F42="返却済","返却記録",IF(F42="未確認","利用未確認",IF(COUNTA(J42)=0,"期限未確認",IF(P42&lt;0,"返却期限超過",IF(P42=0,"返却期日","貸出中")))))),ISNUMBER(U42),U42=IF(OR(B42="未確認",D42="未確認",F42="未確認",G42="未確認",L42&lt;&gt;"確認済",M42="未確認",S42="確認間隔超過",AND(F42="貸出中",OR(COUNTA(J42)=0,P42&lt;=0))),1,0)),0,1))))</f>
        <v>0</v>
      </c>
    </row>
    <row r="43" customFormat="false" ht="32" hidden="false" customHeight="true" outlineLevel="0" collapsed="false">
      <c r="A43" s="11"/>
      <c r="B43" s="12"/>
      <c r="C43" s="11"/>
      <c r="D43" s="13"/>
      <c r="E43" s="11"/>
      <c r="F43" s="13"/>
      <c r="G43" s="13"/>
      <c r="H43" s="11"/>
      <c r="I43" s="4"/>
      <c r="J43" s="4"/>
      <c r="K43" s="4"/>
      <c r="L43" s="13"/>
      <c r="M43" s="13"/>
      <c r="N43" s="4"/>
      <c r="O43" s="4"/>
      <c r="P43" s="14" t="str">
        <f aca="false">IF(V43="","",IF(W43&lt;&gt;0,NA(),IF(AND(F43="貸出中",COUNTA(J43)&gt;0),J43-備品の確認!$B$3,"")))</f>
        <v/>
      </c>
      <c r="Q43" s="14" t="str">
        <f aca="false">IF(V43="","",IF(W43&lt;&gt;0,NA(),IF(AND(F43="返却済",COUNTA(J43)&gt;0),K43-J43,"")))</f>
        <v/>
      </c>
      <c r="R43" s="14" t="str">
        <f aca="false">IF(V43="","",IF(W43&lt;&gt;0,NA(),IF(M43="確認済",備品の確認!$B$3-N43,"")))</f>
        <v/>
      </c>
      <c r="S43" s="8" t="str">
        <f aca="false">IF(V43="","",IF(W43&lt;&gt;0,NA(),IF(M43="未確認","現物未確認",IF(R43&gt;備品の確認!$E$3,"確認間隔超過","確認間隔内"))))</f>
        <v/>
      </c>
      <c r="T43" s="8" t="str">
        <f aca="false">IF(V43="","",IF(W43&lt;&gt;0,NA(),IF(F43="保管中","保管記録",IF(F43="返却済","返却記録",IF(F43="未確認","利用未確認",IF(COUNTA(J43)=0,"期限未確認",IF(P43&lt;0,"返却期限超過",IF(P43=0,"返却期日","貸出中"))))))))</f>
        <v/>
      </c>
      <c r="U43" s="1" t="str">
        <f aca="false">IF(V43="","",IF(W43&lt;&gt;0,NA(),IF(OR(B43="未確認",D43="未確認",F43="未確認",G43="未確認",L43&lt;&gt;"確認済",M43="未確認",S43="確認間隔超過",AND(F43="貸出中",OR(COUNTA(J43)=0,P43&lt;=0))),1,0)))</f>
        <v/>
      </c>
      <c r="V43" s="10" t="str">
        <f aca="false">IF(COUNTA(A43:O43)=0,"",IF(NOT(AND(ISTEXT(A43),LEN(A43)=8,EXACT(LEFT(A43,4),"AST-"),ISNUMBER(FIND(MID(A43,5,1)&amp;"x","0x1x2x3x4x5x6x7x8x9x")),ISNUMBER(FIND(MID(A43,6,1)&amp;"x","0x1x2x3x4x5x6x7x8x9x")),ISNUMBER(FIND(MID(A43,7,1)&amp;"x","0x1x2x3x4x5x6x7x8x9x")),ISNUMBER(FIND(MID(A43,8,1)&amp;"x","0x1x2x3x4x5x6x7x8x9x")))),"備品IDはAST-と半角数字4桁",IF(COUNTIFS($A$8:$A$57,A43)&gt;1,"備品IDが重複",IF(NOT(OR(B43="PC",B43="周辺機器",B43="工具",B43="その他",B43="未確認")),"種類を確認",IF(NOT(AND(ISTEXT(C43),LEN(C43)=8,EXACT(LEFT(C43,4),"LOC-"),ISNUMBER(FIND(MID(C43,5,1)&amp;"x","0x1x2x3x4x5x6x7x8x9x")),ISNUMBER(FIND(MID(C43,6,1)&amp;"x","0x1x2x3x4x5x6x7x8x9x")),ISNUMBER(FIND(MID(C43,7,1)&amp;"x","0x1x2x3x4x5x6x7x8x9x")),ISNUMBER(FIND(MID(C43,8,1)&amp;"x","0x1x2x3x4x5x6x7x8x9x")))),"登録保管先IDはLOC-と半角数字4桁",IF(NOT(OR(D43="確認済",D43="未確認")),"所在区分を確認",IF(AND(D43="確認済",NOT(AND(ISTEXT(E43),LEN(E43)=8,EXACT(LEFT(E43,4),"LOC-"),ISNUMBER(FIND(MID(E43,5,1)&amp;"x","0x1x2x3x4x5x6x7x8x9x")),ISNUMBER(FIND(MID(E43,6,1)&amp;"x","0x1x2x3x4x5x6x7x8x9x")),ISNUMBER(FIND(MID(E43,7,1)&amp;"x","0x1x2x3x4x5x6x7x8x9x")),ISNUMBER(FIND(MID(E43,8,1)&amp;"x","0x1x2x3x4x5x6x7x8x9x"))))),"確認済所在IDが必須",IF(AND(D43="未確認",COUNTA(E43)&gt;0),"所在未確認は所在ID空欄",IF(NOT(OR(F43="保管中",F43="貸出中",F43="返却済",F43="未確認")),"利用区分を確認",IF(AND(F43="保管中",NOT(AND(G43="対象外",COUNTA(H43:K43)=0))),"保管中の借用者は対象外/貸出欄は空欄",IF(AND(F43&lt;&gt;"保管中",NOT(OR(G43="確認済",G43="未確認"))),"借用者を確認/未確認で記録",IF(AND(G43="確認済",NOT(AND(ISTEXT(H43),LEN(H43)=8,EXACT(LEFT(H43,4),"PER-"),ISNUMBER(FIND(MID(H43,5,1)&amp;"x","0x1x2x3x4x5x6x7x8x9x")),ISNUMBER(FIND(MID(H43,6,1)&amp;"x","0x1x2x3x4x5x6x7x8x9x")),ISNUMBER(FIND(MID(H43,7,1)&amp;"x","0x1x2x3x4x5x6x7x8x9x")),ISNUMBER(FIND(MID(H43,8,1)&amp;"x","0x1x2x3x4x5x6x7x8x9x"))))),"確認済借用者IDが必須",IF(AND(G43&lt;&gt;"確認済",COUNTA(H43)&gt;0),"未確認/対象外の借用者IDは空欄",IF(AND(OR(F43="貸出中",F43="返却済"),NOT(IF(ISNUMBER(I43),AND(I43&gt;=43831,I43&lt;=73050,I43=INT(I43)),FALSE()))),"貸出日が必須",IF(AND(COUNTA(I43)&gt;0,NOT(IF(ISNUMBER(I43),AND(I43&gt;=43831,I43&lt;=73050,I43=INT(I43)),FALSE()))),"貸出日は2020〜2099年/時刻なし",IF(AND(COUNTA(J43)&gt;0,NOT(IF(ISNUMBER(J43),AND(J43&gt;=43831,J43&lt;=73050,J43=INT(J43)),FALSE()))),"返却期日は2020〜2099年/時刻なし",IF(AND(COUNTA(J43)&gt;0,OR(COUNTA(I43)=0,J43&lt;I43)),"期日は貸出日以上/貸出日必須",IF(AND(F43="返却済",NOT(IF(ISNUMBER(K43),AND(K43&gt;=43831,K43&lt;=73050,K43=INT(K43)),FALSE()))),"返却済の返却日が必須",IF(AND(F43&lt;&gt;"返却済",COUNTA(K43)&gt;0),"返却済以外の返却日は空欄",IF(AND(F43="返却済",K43&lt;I43),"返却日は貸出日以上",IF(NOT(OR(L43="確認済",L43="要対応",L43="未確認")),"状態確認を記録",IF(NOT(OR(M43="確認済",M43="未確認")),"現物区分を確認",IF(AND(M43="確認済",NOT(IF(ISNUMBER(N43),AND(N43&gt;=43831,N43&lt;=73050,N43=INT(N43)),FALSE()))),"現物確認日が必須",IF(AND(M43="未確認",COUNTA(N43)&gt;0),"現物未確認の日付は空欄",IF(NOT(IF(ISNUMBER(O43),AND(O43&gt;=43831,O43&lt;=73050,O43=INT(O43)),FALSE())),"記録確認日が必須",IF(OR(O43&gt;備品の確認!$B$3,AND(COUNTA(I43)&gt;0,I43&gt;O43),AND(F43="返却済",K43&gt;O43),AND(M43="確認済",N43&gt;O43)),"貸出/返却/現物日≦記録確認日≦基準日","確認済み"))))))))))))))))))))))))))</f>
        <v/>
      </c>
      <c r="W43" s="6" t="str">
        <f aca="false">IF(V43="","",IF(V43="確認済み",0,1))</f>
        <v/>
      </c>
      <c r="X43" s="6" t="n">
        <f aca="false">IF(COUNTA(A43:O43)=0,IF(AND(V43="",W43="",P43="",Q43="",R43="",S43="",T43="",U43=""),0,1),IF(NOT(AND(ISTEXT(V43),V43=IF(COUNTA(A43:O43)=0,"",IF(NOT(AND(ISTEXT(A43),LEN(A43)=8,EXACT(LEFT(A43,4),"AST-"),ISNUMBER(FIND(MID(A43,5,1)&amp;"x","0x1x2x3x4x5x6x7x8x9x")),ISNUMBER(FIND(MID(A43,6,1)&amp;"x","0x1x2x3x4x5x6x7x8x9x")),ISNUMBER(FIND(MID(A43,7,1)&amp;"x","0x1x2x3x4x5x6x7x8x9x")),ISNUMBER(FIND(MID(A43,8,1)&amp;"x","0x1x2x3x4x5x6x7x8x9x")))),"備品IDはAST-と半角数字4桁",IF(COUNTIFS($A$8:$A$57,A43)&gt;1,"備品IDが重複",IF(NOT(OR(B43="PC",B43="周辺機器",B43="工具",B43="その他",B43="未確認")),"種類を確認",IF(NOT(AND(ISTEXT(C43),LEN(C43)=8,EXACT(LEFT(C43,4),"LOC-"),ISNUMBER(FIND(MID(C43,5,1)&amp;"x","0x1x2x3x4x5x6x7x8x9x")),ISNUMBER(FIND(MID(C43,6,1)&amp;"x","0x1x2x3x4x5x6x7x8x9x")),ISNUMBER(FIND(MID(C43,7,1)&amp;"x","0x1x2x3x4x5x6x7x8x9x")),ISNUMBER(FIND(MID(C43,8,1)&amp;"x","0x1x2x3x4x5x6x7x8x9x")))),"登録保管先IDはLOC-と半角数字4桁",IF(NOT(OR(D43="確認済",D43="未確認")),"所在区分を確認",IF(AND(D43="確認済",NOT(AND(ISTEXT(E43),LEN(E43)=8,EXACT(LEFT(E43,4),"LOC-"),ISNUMBER(FIND(MID(E43,5,1)&amp;"x","0x1x2x3x4x5x6x7x8x9x")),ISNUMBER(FIND(MID(E43,6,1)&amp;"x","0x1x2x3x4x5x6x7x8x9x")),ISNUMBER(FIND(MID(E43,7,1)&amp;"x","0x1x2x3x4x5x6x7x8x9x")),ISNUMBER(FIND(MID(E43,8,1)&amp;"x","0x1x2x3x4x5x6x7x8x9x"))))),"確認済所在IDが必須",IF(AND(D43="未確認",COUNTA(E43)&gt;0),"所在未確認は所在ID空欄",IF(NOT(OR(F43="保管中",F43="貸出中",F43="返却済",F43="未確認")),"利用区分を確認",IF(AND(F43="保管中",NOT(AND(G43="対象外",COUNTA(H43:K43)=0))),"保管中の借用者は対象外/貸出欄は空欄",IF(AND(F43&lt;&gt;"保管中",NOT(OR(G43="確認済",G43="未確認"))),"借用者を確認/未確認で記録",IF(AND(G43="確認済",NOT(AND(ISTEXT(H43),LEN(H43)=8,EXACT(LEFT(H43,4),"PER-"),ISNUMBER(FIND(MID(H43,5,1)&amp;"x","0x1x2x3x4x5x6x7x8x9x")),ISNUMBER(FIND(MID(H43,6,1)&amp;"x","0x1x2x3x4x5x6x7x8x9x")),ISNUMBER(FIND(MID(H43,7,1)&amp;"x","0x1x2x3x4x5x6x7x8x9x")),ISNUMBER(FIND(MID(H43,8,1)&amp;"x","0x1x2x3x4x5x6x7x8x9x"))))),"確認済借用者IDが必須",IF(AND(G43&lt;&gt;"確認済",COUNTA(H43)&gt;0),"未確認/対象外の借用者IDは空欄",IF(AND(OR(F43="貸出中",F43="返却済"),NOT(IF(ISNUMBER(I43),AND(I43&gt;=43831,I43&lt;=73050,I43=INT(I43)),FALSE()))),"貸出日が必須",IF(AND(COUNTA(I43)&gt;0,NOT(IF(ISNUMBER(I43),AND(I43&gt;=43831,I43&lt;=73050,I43=INT(I43)),FALSE()))),"貸出日は2020〜2099年/時刻なし",IF(AND(COUNTA(J43)&gt;0,NOT(IF(ISNUMBER(J43),AND(J43&gt;=43831,J43&lt;=73050,J43=INT(J43)),FALSE()))),"返却期日は2020〜2099年/時刻なし",IF(AND(COUNTA(J43)&gt;0,OR(COUNTA(I43)=0,J43&lt;I43)),"期日は貸出日以上/貸出日必須",IF(AND(F43="返却済",NOT(IF(ISNUMBER(K43),AND(K43&gt;=43831,K43&lt;=73050,K43=INT(K43)),FALSE()))),"返却済の返却日が必須",IF(AND(F43&lt;&gt;"返却済",COUNTA(K43)&gt;0),"返却済以外の返却日は空欄",IF(AND(F43="返却済",K43&lt;I43),"返却日は貸出日以上",IF(NOT(OR(L43="確認済",L43="要対応",L43="未確認")),"状態確認を記録",IF(NOT(OR(M43="確認済",M43="未確認")),"現物区分を確認",IF(AND(M43="確認済",NOT(IF(ISNUMBER(N43),AND(N43&gt;=43831,N43&lt;=73050,N43=INT(N43)),FALSE()))),"現物確認日が必須",IF(AND(M43="未確認",COUNTA(N43)&gt;0),"現物未確認の日付は空欄",IF(NOT(IF(ISNUMBER(O43),AND(O43&gt;=43831,O43&lt;=73050,O43=INT(O43)),FALSE())),"記録確認日が必須",IF(OR(O43&gt;備品の確認!$B$3,AND(COUNTA(I43)&gt;0,I43&gt;O43),AND(F43="返却済",K43&gt;O43),AND(M43="確認済",N43&gt;O43)),"貸出/返却/現物日≦記録確認日≦基準日","確認済み")))))))))))))))))))))))))),ISNUMBER(W43),W43=IF(V43="確認済み",0,1))),1,IF(W43&lt;&gt;0,0,IF(AND(IF(AND(F43="貸出中",COUNTA(J43)&gt;0),ISNUMBER(P43),ISTEXT(P43)),P43=IF(AND(F43="貸出中",COUNTA(J43)&gt;0),J43-備品の確認!$B$3,""),IF(AND(F43="返却済",COUNTA(J43)&gt;0),ISNUMBER(Q43),ISTEXT(Q43)),Q43=IF(AND(F43="返却済",COUNTA(J43)&gt;0),K43-J43,""),IF(M43="確認済",ISNUMBER(R43),ISTEXT(R43)),R43=IF(M43="確認済",備品の確認!$B$3-N43,""),ISTEXT(S43),S43=IF(M43="未確認","現物未確認",IF(R43&gt;備品の確認!$E$3,"確認間隔超過","確認間隔内")),ISTEXT(T43),T43=IF(F43="保管中","保管記録",IF(F43="返却済","返却記録",IF(F43="未確認","利用未確認",IF(COUNTA(J43)=0,"期限未確認",IF(P43&lt;0,"返却期限超過",IF(P43=0,"返却期日","貸出中")))))),ISNUMBER(U43),U43=IF(OR(B43="未確認",D43="未確認",F43="未確認",G43="未確認",L43&lt;&gt;"確認済",M43="未確認",S43="確認間隔超過",AND(F43="貸出中",OR(COUNTA(J43)=0,P43&lt;=0))),1,0)),0,1))))</f>
        <v>0</v>
      </c>
    </row>
    <row r="44" customFormat="false" ht="32" hidden="false" customHeight="true" outlineLevel="0" collapsed="false">
      <c r="A44" s="11"/>
      <c r="B44" s="12"/>
      <c r="C44" s="11"/>
      <c r="D44" s="13"/>
      <c r="E44" s="11"/>
      <c r="F44" s="13"/>
      <c r="G44" s="13"/>
      <c r="H44" s="11"/>
      <c r="I44" s="4"/>
      <c r="J44" s="4"/>
      <c r="K44" s="4"/>
      <c r="L44" s="13"/>
      <c r="M44" s="13"/>
      <c r="N44" s="4"/>
      <c r="O44" s="4"/>
      <c r="P44" s="14" t="str">
        <f aca="false">IF(V44="","",IF(W44&lt;&gt;0,NA(),IF(AND(F44="貸出中",COUNTA(J44)&gt;0),J44-備品の確認!$B$3,"")))</f>
        <v/>
      </c>
      <c r="Q44" s="14" t="str">
        <f aca="false">IF(V44="","",IF(W44&lt;&gt;0,NA(),IF(AND(F44="返却済",COUNTA(J44)&gt;0),K44-J44,"")))</f>
        <v/>
      </c>
      <c r="R44" s="14" t="str">
        <f aca="false">IF(V44="","",IF(W44&lt;&gt;0,NA(),IF(M44="確認済",備品の確認!$B$3-N44,"")))</f>
        <v/>
      </c>
      <c r="S44" s="8" t="str">
        <f aca="false">IF(V44="","",IF(W44&lt;&gt;0,NA(),IF(M44="未確認","現物未確認",IF(R44&gt;備品の確認!$E$3,"確認間隔超過","確認間隔内"))))</f>
        <v/>
      </c>
      <c r="T44" s="8" t="str">
        <f aca="false">IF(V44="","",IF(W44&lt;&gt;0,NA(),IF(F44="保管中","保管記録",IF(F44="返却済","返却記録",IF(F44="未確認","利用未確認",IF(COUNTA(J44)=0,"期限未確認",IF(P44&lt;0,"返却期限超過",IF(P44=0,"返却期日","貸出中"))))))))</f>
        <v/>
      </c>
      <c r="U44" s="1" t="str">
        <f aca="false">IF(V44="","",IF(W44&lt;&gt;0,NA(),IF(OR(B44="未確認",D44="未確認",F44="未確認",G44="未確認",L44&lt;&gt;"確認済",M44="未確認",S44="確認間隔超過",AND(F44="貸出中",OR(COUNTA(J44)=0,P44&lt;=0))),1,0)))</f>
        <v/>
      </c>
      <c r="V44" s="10" t="str">
        <f aca="false">IF(COUNTA(A44:O44)=0,"",IF(NOT(AND(ISTEXT(A44),LEN(A44)=8,EXACT(LEFT(A44,4),"AST-"),ISNUMBER(FIND(MID(A44,5,1)&amp;"x","0x1x2x3x4x5x6x7x8x9x")),ISNUMBER(FIND(MID(A44,6,1)&amp;"x","0x1x2x3x4x5x6x7x8x9x")),ISNUMBER(FIND(MID(A44,7,1)&amp;"x","0x1x2x3x4x5x6x7x8x9x")),ISNUMBER(FIND(MID(A44,8,1)&amp;"x","0x1x2x3x4x5x6x7x8x9x")))),"備品IDはAST-と半角数字4桁",IF(COUNTIFS($A$8:$A$57,A44)&gt;1,"備品IDが重複",IF(NOT(OR(B44="PC",B44="周辺機器",B44="工具",B44="その他",B44="未確認")),"種類を確認",IF(NOT(AND(ISTEXT(C44),LEN(C44)=8,EXACT(LEFT(C44,4),"LOC-"),ISNUMBER(FIND(MID(C44,5,1)&amp;"x","0x1x2x3x4x5x6x7x8x9x")),ISNUMBER(FIND(MID(C44,6,1)&amp;"x","0x1x2x3x4x5x6x7x8x9x")),ISNUMBER(FIND(MID(C44,7,1)&amp;"x","0x1x2x3x4x5x6x7x8x9x")),ISNUMBER(FIND(MID(C44,8,1)&amp;"x","0x1x2x3x4x5x6x7x8x9x")))),"登録保管先IDはLOC-と半角数字4桁",IF(NOT(OR(D44="確認済",D44="未確認")),"所在区分を確認",IF(AND(D44="確認済",NOT(AND(ISTEXT(E44),LEN(E44)=8,EXACT(LEFT(E44,4),"LOC-"),ISNUMBER(FIND(MID(E44,5,1)&amp;"x","0x1x2x3x4x5x6x7x8x9x")),ISNUMBER(FIND(MID(E44,6,1)&amp;"x","0x1x2x3x4x5x6x7x8x9x")),ISNUMBER(FIND(MID(E44,7,1)&amp;"x","0x1x2x3x4x5x6x7x8x9x")),ISNUMBER(FIND(MID(E44,8,1)&amp;"x","0x1x2x3x4x5x6x7x8x9x"))))),"確認済所在IDが必須",IF(AND(D44="未確認",COUNTA(E44)&gt;0),"所在未確認は所在ID空欄",IF(NOT(OR(F44="保管中",F44="貸出中",F44="返却済",F44="未確認")),"利用区分を確認",IF(AND(F44="保管中",NOT(AND(G44="対象外",COUNTA(H44:K44)=0))),"保管中の借用者は対象外/貸出欄は空欄",IF(AND(F44&lt;&gt;"保管中",NOT(OR(G44="確認済",G44="未確認"))),"借用者を確認/未確認で記録",IF(AND(G44="確認済",NOT(AND(ISTEXT(H44),LEN(H44)=8,EXACT(LEFT(H44,4),"PER-"),ISNUMBER(FIND(MID(H44,5,1)&amp;"x","0x1x2x3x4x5x6x7x8x9x")),ISNUMBER(FIND(MID(H44,6,1)&amp;"x","0x1x2x3x4x5x6x7x8x9x")),ISNUMBER(FIND(MID(H44,7,1)&amp;"x","0x1x2x3x4x5x6x7x8x9x")),ISNUMBER(FIND(MID(H44,8,1)&amp;"x","0x1x2x3x4x5x6x7x8x9x"))))),"確認済借用者IDが必須",IF(AND(G44&lt;&gt;"確認済",COUNTA(H44)&gt;0),"未確認/対象外の借用者IDは空欄",IF(AND(OR(F44="貸出中",F44="返却済"),NOT(IF(ISNUMBER(I44),AND(I44&gt;=43831,I44&lt;=73050,I44=INT(I44)),FALSE()))),"貸出日が必須",IF(AND(COUNTA(I44)&gt;0,NOT(IF(ISNUMBER(I44),AND(I44&gt;=43831,I44&lt;=73050,I44=INT(I44)),FALSE()))),"貸出日は2020〜2099年/時刻なし",IF(AND(COUNTA(J44)&gt;0,NOT(IF(ISNUMBER(J44),AND(J44&gt;=43831,J44&lt;=73050,J44=INT(J44)),FALSE()))),"返却期日は2020〜2099年/時刻なし",IF(AND(COUNTA(J44)&gt;0,OR(COUNTA(I44)=0,J44&lt;I44)),"期日は貸出日以上/貸出日必須",IF(AND(F44="返却済",NOT(IF(ISNUMBER(K44),AND(K44&gt;=43831,K44&lt;=73050,K44=INT(K44)),FALSE()))),"返却済の返却日が必須",IF(AND(F44&lt;&gt;"返却済",COUNTA(K44)&gt;0),"返却済以外の返却日は空欄",IF(AND(F44="返却済",K44&lt;I44),"返却日は貸出日以上",IF(NOT(OR(L44="確認済",L44="要対応",L44="未確認")),"状態確認を記録",IF(NOT(OR(M44="確認済",M44="未確認")),"現物区分を確認",IF(AND(M44="確認済",NOT(IF(ISNUMBER(N44),AND(N44&gt;=43831,N44&lt;=73050,N44=INT(N44)),FALSE()))),"現物確認日が必須",IF(AND(M44="未確認",COUNTA(N44)&gt;0),"現物未確認の日付は空欄",IF(NOT(IF(ISNUMBER(O44),AND(O44&gt;=43831,O44&lt;=73050,O44=INT(O44)),FALSE())),"記録確認日が必須",IF(OR(O44&gt;備品の確認!$B$3,AND(COUNTA(I44)&gt;0,I44&gt;O44),AND(F44="返却済",K44&gt;O44),AND(M44="確認済",N44&gt;O44)),"貸出/返却/現物日≦記録確認日≦基準日","確認済み"))))))))))))))))))))))))))</f>
        <v/>
      </c>
      <c r="W44" s="6" t="str">
        <f aca="false">IF(V44="","",IF(V44="確認済み",0,1))</f>
        <v/>
      </c>
      <c r="X44" s="6" t="n">
        <f aca="false">IF(COUNTA(A44:O44)=0,IF(AND(V44="",W44="",P44="",Q44="",R44="",S44="",T44="",U44=""),0,1),IF(NOT(AND(ISTEXT(V44),V44=IF(COUNTA(A44:O44)=0,"",IF(NOT(AND(ISTEXT(A44),LEN(A44)=8,EXACT(LEFT(A44,4),"AST-"),ISNUMBER(FIND(MID(A44,5,1)&amp;"x","0x1x2x3x4x5x6x7x8x9x")),ISNUMBER(FIND(MID(A44,6,1)&amp;"x","0x1x2x3x4x5x6x7x8x9x")),ISNUMBER(FIND(MID(A44,7,1)&amp;"x","0x1x2x3x4x5x6x7x8x9x")),ISNUMBER(FIND(MID(A44,8,1)&amp;"x","0x1x2x3x4x5x6x7x8x9x")))),"備品IDはAST-と半角数字4桁",IF(COUNTIFS($A$8:$A$57,A44)&gt;1,"備品IDが重複",IF(NOT(OR(B44="PC",B44="周辺機器",B44="工具",B44="その他",B44="未確認")),"種類を確認",IF(NOT(AND(ISTEXT(C44),LEN(C44)=8,EXACT(LEFT(C44,4),"LOC-"),ISNUMBER(FIND(MID(C44,5,1)&amp;"x","0x1x2x3x4x5x6x7x8x9x")),ISNUMBER(FIND(MID(C44,6,1)&amp;"x","0x1x2x3x4x5x6x7x8x9x")),ISNUMBER(FIND(MID(C44,7,1)&amp;"x","0x1x2x3x4x5x6x7x8x9x")),ISNUMBER(FIND(MID(C44,8,1)&amp;"x","0x1x2x3x4x5x6x7x8x9x")))),"登録保管先IDはLOC-と半角数字4桁",IF(NOT(OR(D44="確認済",D44="未確認")),"所在区分を確認",IF(AND(D44="確認済",NOT(AND(ISTEXT(E44),LEN(E44)=8,EXACT(LEFT(E44,4),"LOC-"),ISNUMBER(FIND(MID(E44,5,1)&amp;"x","0x1x2x3x4x5x6x7x8x9x")),ISNUMBER(FIND(MID(E44,6,1)&amp;"x","0x1x2x3x4x5x6x7x8x9x")),ISNUMBER(FIND(MID(E44,7,1)&amp;"x","0x1x2x3x4x5x6x7x8x9x")),ISNUMBER(FIND(MID(E44,8,1)&amp;"x","0x1x2x3x4x5x6x7x8x9x"))))),"確認済所在IDが必須",IF(AND(D44="未確認",COUNTA(E44)&gt;0),"所在未確認は所在ID空欄",IF(NOT(OR(F44="保管中",F44="貸出中",F44="返却済",F44="未確認")),"利用区分を確認",IF(AND(F44="保管中",NOT(AND(G44="対象外",COUNTA(H44:K44)=0))),"保管中の借用者は対象外/貸出欄は空欄",IF(AND(F44&lt;&gt;"保管中",NOT(OR(G44="確認済",G44="未確認"))),"借用者を確認/未確認で記録",IF(AND(G44="確認済",NOT(AND(ISTEXT(H44),LEN(H44)=8,EXACT(LEFT(H44,4),"PER-"),ISNUMBER(FIND(MID(H44,5,1)&amp;"x","0x1x2x3x4x5x6x7x8x9x")),ISNUMBER(FIND(MID(H44,6,1)&amp;"x","0x1x2x3x4x5x6x7x8x9x")),ISNUMBER(FIND(MID(H44,7,1)&amp;"x","0x1x2x3x4x5x6x7x8x9x")),ISNUMBER(FIND(MID(H44,8,1)&amp;"x","0x1x2x3x4x5x6x7x8x9x"))))),"確認済借用者IDが必須",IF(AND(G44&lt;&gt;"確認済",COUNTA(H44)&gt;0),"未確認/対象外の借用者IDは空欄",IF(AND(OR(F44="貸出中",F44="返却済"),NOT(IF(ISNUMBER(I44),AND(I44&gt;=43831,I44&lt;=73050,I44=INT(I44)),FALSE()))),"貸出日が必須",IF(AND(COUNTA(I44)&gt;0,NOT(IF(ISNUMBER(I44),AND(I44&gt;=43831,I44&lt;=73050,I44=INT(I44)),FALSE()))),"貸出日は2020〜2099年/時刻なし",IF(AND(COUNTA(J44)&gt;0,NOT(IF(ISNUMBER(J44),AND(J44&gt;=43831,J44&lt;=73050,J44=INT(J44)),FALSE()))),"返却期日は2020〜2099年/時刻なし",IF(AND(COUNTA(J44)&gt;0,OR(COUNTA(I44)=0,J44&lt;I44)),"期日は貸出日以上/貸出日必須",IF(AND(F44="返却済",NOT(IF(ISNUMBER(K44),AND(K44&gt;=43831,K44&lt;=73050,K44=INT(K44)),FALSE()))),"返却済の返却日が必須",IF(AND(F44&lt;&gt;"返却済",COUNTA(K44)&gt;0),"返却済以外の返却日は空欄",IF(AND(F44="返却済",K44&lt;I44),"返却日は貸出日以上",IF(NOT(OR(L44="確認済",L44="要対応",L44="未確認")),"状態確認を記録",IF(NOT(OR(M44="確認済",M44="未確認")),"現物区分を確認",IF(AND(M44="確認済",NOT(IF(ISNUMBER(N44),AND(N44&gt;=43831,N44&lt;=73050,N44=INT(N44)),FALSE()))),"現物確認日が必須",IF(AND(M44="未確認",COUNTA(N44)&gt;0),"現物未確認の日付は空欄",IF(NOT(IF(ISNUMBER(O44),AND(O44&gt;=43831,O44&lt;=73050,O44=INT(O44)),FALSE())),"記録確認日が必須",IF(OR(O44&gt;備品の確認!$B$3,AND(COUNTA(I44)&gt;0,I44&gt;O44),AND(F44="返却済",K44&gt;O44),AND(M44="確認済",N44&gt;O44)),"貸出/返却/現物日≦記録確認日≦基準日","確認済み")))))))))))))))))))))))))),ISNUMBER(W44),W44=IF(V44="確認済み",0,1))),1,IF(W44&lt;&gt;0,0,IF(AND(IF(AND(F44="貸出中",COUNTA(J44)&gt;0),ISNUMBER(P44),ISTEXT(P44)),P44=IF(AND(F44="貸出中",COUNTA(J44)&gt;0),J44-備品の確認!$B$3,""),IF(AND(F44="返却済",COUNTA(J44)&gt;0),ISNUMBER(Q44),ISTEXT(Q44)),Q44=IF(AND(F44="返却済",COUNTA(J44)&gt;0),K44-J44,""),IF(M44="確認済",ISNUMBER(R44),ISTEXT(R44)),R44=IF(M44="確認済",備品の確認!$B$3-N44,""),ISTEXT(S44),S44=IF(M44="未確認","現物未確認",IF(R44&gt;備品の確認!$E$3,"確認間隔超過","確認間隔内")),ISTEXT(T44),T44=IF(F44="保管中","保管記録",IF(F44="返却済","返却記録",IF(F44="未確認","利用未確認",IF(COUNTA(J44)=0,"期限未確認",IF(P44&lt;0,"返却期限超過",IF(P44=0,"返却期日","貸出中")))))),ISNUMBER(U44),U44=IF(OR(B44="未確認",D44="未確認",F44="未確認",G44="未確認",L44&lt;&gt;"確認済",M44="未確認",S44="確認間隔超過",AND(F44="貸出中",OR(COUNTA(J44)=0,P44&lt;=0))),1,0)),0,1))))</f>
        <v>0</v>
      </c>
    </row>
    <row r="45" customFormat="false" ht="32" hidden="false" customHeight="true" outlineLevel="0" collapsed="false">
      <c r="A45" s="11"/>
      <c r="B45" s="12"/>
      <c r="C45" s="11"/>
      <c r="D45" s="13"/>
      <c r="E45" s="11"/>
      <c r="F45" s="13"/>
      <c r="G45" s="13"/>
      <c r="H45" s="11"/>
      <c r="I45" s="4"/>
      <c r="J45" s="4"/>
      <c r="K45" s="4"/>
      <c r="L45" s="13"/>
      <c r="M45" s="13"/>
      <c r="N45" s="4"/>
      <c r="O45" s="4"/>
      <c r="P45" s="14" t="str">
        <f aca="false">IF(V45="","",IF(W45&lt;&gt;0,NA(),IF(AND(F45="貸出中",COUNTA(J45)&gt;0),J45-備品の確認!$B$3,"")))</f>
        <v/>
      </c>
      <c r="Q45" s="14" t="str">
        <f aca="false">IF(V45="","",IF(W45&lt;&gt;0,NA(),IF(AND(F45="返却済",COUNTA(J45)&gt;0),K45-J45,"")))</f>
        <v/>
      </c>
      <c r="R45" s="14" t="str">
        <f aca="false">IF(V45="","",IF(W45&lt;&gt;0,NA(),IF(M45="確認済",備品の確認!$B$3-N45,"")))</f>
        <v/>
      </c>
      <c r="S45" s="8" t="str">
        <f aca="false">IF(V45="","",IF(W45&lt;&gt;0,NA(),IF(M45="未確認","現物未確認",IF(R45&gt;備品の確認!$E$3,"確認間隔超過","確認間隔内"))))</f>
        <v/>
      </c>
      <c r="T45" s="8" t="str">
        <f aca="false">IF(V45="","",IF(W45&lt;&gt;0,NA(),IF(F45="保管中","保管記録",IF(F45="返却済","返却記録",IF(F45="未確認","利用未確認",IF(COUNTA(J45)=0,"期限未確認",IF(P45&lt;0,"返却期限超過",IF(P45=0,"返却期日","貸出中"))))))))</f>
        <v/>
      </c>
      <c r="U45" s="1" t="str">
        <f aca="false">IF(V45="","",IF(W45&lt;&gt;0,NA(),IF(OR(B45="未確認",D45="未確認",F45="未確認",G45="未確認",L45&lt;&gt;"確認済",M45="未確認",S45="確認間隔超過",AND(F45="貸出中",OR(COUNTA(J45)=0,P45&lt;=0))),1,0)))</f>
        <v/>
      </c>
      <c r="V45" s="10" t="str">
        <f aca="false">IF(COUNTA(A45:O45)=0,"",IF(NOT(AND(ISTEXT(A45),LEN(A45)=8,EXACT(LEFT(A45,4),"AST-"),ISNUMBER(FIND(MID(A45,5,1)&amp;"x","0x1x2x3x4x5x6x7x8x9x")),ISNUMBER(FIND(MID(A45,6,1)&amp;"x","0x1x2x3x4x5x6x7x8x9x")),ISNUMBER(FIND(MID(A45,7,1)&amp;"x","0x1x2x3x4x5x6x7x8x9x")),ISNUMBER(FIND(MID(A45,8,1)&amp;"x","0x1x2x3x4x5x6x7x8x9x")))),"備品IDはAST-と半角数字4桁",IF(COUNTIFS($A$8:$A$57,A45)&gt;1,"備品IDが重複",IF(NOT(OR(B45="PC",B45="周辺機器",B45="工具",B45="その他",B45="未確認")),"種類を確認",IF(NOT(AND(ISTEXT(C45),LEN(C45)=8,EXACT(LEFT(C45,4),"LOC-"),ISNUMBER(FIND(MID(C45,5,1)&amp;"x","0x1x2x3x4x5x6x7x8x9x")),ISNUMBER(FIND(MID(C45,6,1)&amp;"x","0x1x2x3x4x5x6x7x8x9x")),ISNUMBER(FIND(MID(C45,7,1)&amp;"x","0x1x2x3x4x5x6x7x8x9x")),ISNUMBER(FIND(MID(C45,8,1)&amp;"x","0x1x2x3x4x5x6x7x8x9x")))),"登録保管先IDはLOC-と半角数字4桁",IF(NOT(OR(D45="確認済",D45="未確認")),"所在区分を確認",IF(AND(D45="確認済",NOT(AND(ISTEXT(E45),LEN(E45)=8,EXACT(LEFT(E45,4),"LOC-"),ISNUMBER(FIND(MID(E45,5,1)&amp;"x","0x1x2x3x4x5x6x7x8x9x")),ISNUMBER(FIND(MID(E45,6,1)&amp;"x","0x1x2x3x4x5x6x7x8x9x")),ISNUMBER(FIND(MID(E45,7,1)&amp;"x","0x1x2x3x4x5x6x7x8x9x")),ISNUMBER(FIND(MID(E45,8,1)&amp;"x","0x1x2x3x4x5x6x7x8x9x"))))),"確認済所在IDが必須",IF(AND(D45="未確認",COUNTA(E45)&gt;0),"所在未確認は所在ID空欄",IF(NOT(OR(F45="保管中",F45="貸出中",F45="返却済",F45="未確認")),"利用区分を確認",IF(AND(F45="保管中",NOT(AND(G45="対象外",COUNTA(H45:K45)=0))),"保管中の借用者は対象外/貸出欄は空欄",IF(AND(F45&lt;&gt;"保管中",NOT(OR(G45="確認済",G45="未確認"))),"借用者を確認/未確認で記録",IF(AND(G45="確認済",NOT(AND(ISTEXT(H45),LEN(H45)=8,EXACT(LEFT(H45,4),"PER-"),ISNUMBER(FIND(MID(H45,5,1)&amp;"x","0x1x2x3x4x5x6x7x8x9x")),ISNUMBER(FIND(MID(H45,6,1)&amp;"x","0x1x2x3x4x5x6x7x8x9x")),ISNUMBER(FIND(MID(H45,7,1)&amp;"x","0x1x2x3x4x5x6x7x8x9x")),ISNUMBER(FIND(MID(H45,8,1)&amp;"x","0x1x2x3x4x5x6x7x8x9x"))))),"確認済借用者IDが必須",IF(AND(G45&lt;&gt;"確認済",COUNTA(H45)&gt;0),"未確認/対象外の借用者IDは空欄",IF(AND(OR(F45="貸出中",F45="返却済"),NOT(IF(ISNUMBER(I45),AND(I45&gt;=43831,I45&lt;=73050,I45=INT(I45)),FALSE()))),"貸出日が必須",IF(AND(COUNTA(I45)&gt;0,NOT(IF(ISNUMBER(I45),AND(I45&gt;=43831,I45&lt;=73050,I45=INT(I45)),FALSE()))),"貸出日は2020〜2099年/時刻なし",IF(AND(COUNTA(J45)&gt;0,NOT(IF(ISNUMBER(J45),AND(J45&gt;=43831,J45&lt;=73050,J45=INT(J45)),FALSE()))),"返却期日は2020〜2099年/時刻なし",IF(AND(COUNTA(J45)&gt;0,OR(COUNTA(I45)=0,J45&lt;I45)),"期日は貸出日以上/貸出日必須",IF(AND(F45="返却済",NOT(IF(ISNUMBER(K45),AND(K45&gt;=43831,K45&lt;=73050,K45=INT(K45)),FALSE()))),"返却済の返却日が必須",IF(AND(F45&lt;&gt;"返却済",COUNTA(K45)&gt;0),"返却済以外の返却日は空欄",IF(AND(F45="返却済",K45&lt;I45),"返却日は貸出日以上",IF(NOT(OR(L45="確認済",L45="要対応",L45="未確認")),"状態確認を記録",IF(NOT(OR(M45="確認済",M45="未確認")),"現物区分を確認",IF(AND(M45="確認済",NOT(IF(ISNUMBER(N45),AND(N45&gt;=43831,N45&lt;=73050,N45=INT(N45)),FALSE()))),"現物確認日が必須",IF(AND(M45="未確認",COUNTA(N45)&gt;0),"現物未確認の日付は空欄",IF(NOT(IF(ISNUMBER(O45),AND(O45&gt;=43831,O45&lt;=73050,O45=INT(O45)),FALSE())),"記録確認日が必須",IF(OR(O45&gt;備品の確認!$B$3,AND(COUNTA(I45)&gt;0,I45&gt;O45),AND(F45="返却済",K45&gt;O45),AND(M45="確認済",N45&gt;O45)),"貸出/返却/現物日≦記録確認日≦基準日","確認済み"))))))))))))))))))))))))))</f>
        <v/>
      </c>
      <c r="W45" s="6" t="str">
        <f aca="false">IF(V45="","",IF(V45="確認済み",0,1))</f>
        <v/>
      </c>
      <c r="X45" s="6" t="n">
        <f aca="false">IF(COUNTA(A45:O45)=0,IF(AND(V45="",W45="",P45="",Q45="",R45="",S45="",T45="",U45=""),0,1),IF(NOT(AND(ISTEXT(V45),V45=IF(COUNTA(A45:O45)=0,"",IF(NOT(AND(ISTEXT(A45),LEN(A45)=8,EXACT(LEFT(A45,4),"AST-"),ISNUMBER(FIND(MID(A45,5,1)&amp;"x","0x1x2x3x4x5x6x7x8x9x")),ISNUMBER(FIND(MID(A45,6,1)&amp;"x","0x1x2x3x4x5x6x7x8x9x")),ISNUMBER(FIND(MID(A45,7,1)&amp;"x","0x1x2x3x4x5x6x7x8x9x")),ISNUMBER(FIND(MID(A45,8,1)&amp;"x","0x1x2x3x4x5x6x7x8x9x")))),"備品IDはAST-と半角数字4桁",IF(COUNTIFS($A$8:$A$57,A45)&gt;1,"備品IDが重複",IF(NOT(OR(B45="PC",B45="周辺機器",B45="工具",B45="その他",B45="未確認")),"種類を確認",IF(NOT(AND(ISTEXT(C45),LEN(C45)=8,EXACT(LEFT(C45,4),"LOC-"),ISNUMBER(FIND(MID(C45,5,1)&amp;"x","0x1x2x3x4x5x6x7x8x9x")),ISNUMBER(FIND(MID(C45,6,1)&amp;"x","0x1x2x3x4x5x6x7x8x9x")),ISNUMBER(FIND(MID(C45,7,1)&amp;"x","0x1x2x3x4x5x6x7x8x9x")),ISNUMBER(FIND(MID(C45,8,1)&amp;"x","0x1x2x3x4x5x6x7x8x9x")))),"登録保管先IDはLOC-と半角数字4桁",IF(NOT(OR(D45="確認済",D45="未確認")),"所在区分を確認",IF(AND(D45="確認済",NOT(AND(ISTEXT(E45),LEN(E45)=8,EXACT(LEFT(E45,4),"LOC-"),ISNUMBER(FIND(MID(E45,5,1)&amp;"x","0x1x2x3x4x5x6x7x8x9x")),ISNUMBER(FIND(MID(E45,6,1)&amp;"x","0x1x2x3x4x5x6x7x8x9x")),ISNUMBER(FIND(MID(E45,7,1)&amp;"x","0x1x2x3x4x5x6x7x8x9x")),ISNUMBER(FIND(MID(E45,8,1)&amp;"x","0x1x2x3x4x5x6x7x8x9x"))))),"確認済所在IDが必須",IF(AND(D45="未確認",COUNTA(E45)&gt;0),"所在未確認は所在ID空欄",IF(NOT(OR(F45="保管中",F45="貸出中",F45="返却済",F45="未確認")),"利用区分を確認",IF(AND(F45="保管中",NOT(AND(G45="対象外",COUNTA(H45:K45)=0))),"保管中の借用者は対象外/貸出欄は空欄",IF(AND(F45&lt;&gt;"保管中",NOT(OR(G45="確認済",G45="未確認"))),"借用者を確認/未確認で記録",IF(AND(G45="確認済",NOT(AND(ISTEXT(H45),LEN(H45)=8,EXACT(LEFT(H45,4),"PER-"),ISNUMBER(FIND(MID(H45,5,1)&amp;"x","0x1x2x3x4x5x6x7x8x9x")),ISNUMBER(FIND(MID(H45,6,1)&amp;"x","0x1x2x3x4x5x6x7x8x9x")),ISNUMBER(FIND(MID(H45,7,1)&amp;"x","0x1x2x3x4x5x6x7x8x9x")),ISNUMBER(FIND(MID(H45,8,1)&amp;"x","0x1x2x3x4x5x6x7x8x9x"))))),"確認済借用者IDが必須",IF(AND(G45&lt;&gt;"確認済",COUNTA(H45)&gt;0),"未確認/対象外の借用者IDは空欄",IF(AND(OR(F45="貸出中",F45="返却済"),NOT(IF(ISNUMBER(I45),AND(I45&gt;=43831,I45&lt;=73050,I45=INT(I45)),FALSE()))),"貸出日が必須",IF(AND(COUNTA(I45)&gt;0,NOT(IF(ISNUMBER(I45),AND(I45&gt;=43831,I45&lt;=73050,I45=INT(I45)),FALSE()))),"貸出日は2020〜2099年/時刻なし",IF(AND(COUNTA(J45)&gt;0,NOT(IF(ISNUMBER(J45),AND(J45&gt;=43831,J45&lt;=73050,J45=INT(J45)),FALSE()))),"返却期日は2020〜2099年/時刻なし",IF(AND(COUNTA(J45)&gt;0,OR(COUNTA(I45)=0,J45&lt;I45)),"期日は貸出日以上/貸出日必須",IF(AND(F45="返却済",NOT(IF(ISNUMBER(K45),AND(K45&gt;=43831,K45&lt;=73050,K45=INT(K45)),FALSE()))),"返却済の返却日が必須",IF(AND(F45&lt;&gt;"返却済",COUNTA(K45)&gt;0),"返却済以外の返却日は空欄",IF(AND(F45="返却済",K45&lt;I45),"返却日は貸出日以上",IF(NOT(OR(L45="確認済",L45="要対応",L45="未確認")),"状態確認を記録",IF(NOT(OR(M45="確認済",M45="未確認")),"現物区分を確認",IF(AND(M45="確認済",NOT(IF(ISNUMBER(N45),AND(N45&gt;=43831,N45&lt;=73050,N45=INT(N45)),FALSE()))),"現物確認日が必須",IF(AND(M45="未確認",COUNTA(N45)&gt;0),"現物未確認の日付は空欄",IF(NOT(IF(ISNUMBER(O45),AND(O45&gt;=43831,O45&lt;=73050,O45=INT(O45)),FALSE())),"記録確認日が必須",IF(OR(O45&gt;備品の確認!$B$3,AND(COUNTA(I45)&gt;0,I45&gt;O45),AND(F45="返却済",K45&gt;O45),AND(M45="確認済",N45&gt;O45)),"貸出/返却/現物日≦記録確認日≦基準日","確認済み")))))))))))))))))))))))))),ISNUMBER(W45),W45=IF(V45="確認済み",0,1))),1,IF(W45&lt;&gt;0,0,IF(AND(IF(AND(F45="貸出中",COUNTA(J45)&gt;0),ISNUMBER(P45),ISTEXT(P45)),P45=IF(AND(F45="貸出中",COUNTA(J45)&gt;0),J45-備品の確認!$B$3,""),IF(AND(F45="返却済",COUNTA(J45)&gt;0),ISNUMBER(Q45),ISTEXT(Q45)),Q45=IF(AND(F45="返却済",COUNTA(J45)&gt;0),K45-J45,""),IF(M45="確認済",ISNUMBER(R45),ISTEXT(R45)),R45=IF(M45="確認済",備品の確認!$B$3-N45,""),ISTEXT(S45),S45=IF(M45="未確認","現物未確認",IF(R45&gt;備品の確認!$E$3,"確認間隔超過","確認間隔内")),ISTEXT(T45),T45=IF(F45="保管中","保管記録",IF(F45="返却済","返却記録",IF(F45="未確認","利用未確認",IF(COUNTA(J45)=0,"期限未確認",IF(P45&lt;0,"返却期限超過",IF(P45=0,"返却期日","貸出中")))))),ISNUMBER(U45),U45=IF(OR(B45="未確認",D45="未確認",F45="未確認",G45="未確認",L45&lt;&gt;"確認済",M45="未確認",S45="確認間隔超過",AND(F45="貸出中",OR(COUNTA(J45)=0,P45&lt;=0))),1,0)),0,1))))</f>
        <v>0</v>
      </c>
    </row>
    <row r="46" customFormat="false" ht="32" hidden="false" customHeight="true" outlineLevel="0" collapsed="false">
      <c r="A46" s="11"/>
      <c r="B46" s="12"/>
      <c r="C46" s="11"/>
      <c r="D46" s="13"/>
      <c r="E46" s="11"/>
      <c r="F46" s="13"/>
      <c r="G46" s="13"/>
      <c r="H46" s="11"/>
      <c r="I46" s="4"/>
      <c r="J46" s="4"/>
      <c r="K46" s="4"/>
      <c r="L46" s="13"/>
      <c r="M46" s="13"/>
      <c r="N46" s="4"/>
      <c r="O46" s="4"/>
      <c r="P46" s="14" t="str">
        <f aca="false">IF(V46="","",IF(W46&lt;&gt;0,NA(),IF(AND(F46="貸出中",COUNTA(J46)&gt;0),J46-備品の確認!$B$3,"")))</f>
        <v/>
      </c>
      <c r="Q46" s="14" t="str">
        <f aca="false">IF(V46="","",IF(W46&lt;&gt;0,NA(),IF(AND(F46="返却済",COUNTA(J46)&gt;0),K46-J46,"")))</f>
        <v/>
      </c>
      <c r="R46" s="14" t="str">
        <f aca="false">IF(V46="","",IF(W46&lt;&gt;0,NA(),IF(M46="確認済",備品の確認!$B$3-N46,"")))</f>
        <v/>
      </c>
      <c r="S46" s="8" t="str">
        <f aca="false">IF(V46="","",IF(W46&lt;&gt;0,NA(),IF(M46="未確認","現物未確認",IF(R46&gt;備品の確認!$E$3,"確認間隔超過","確認間隔内"))))</f>
        <v/>
      </c>
      <c r="T46" s="8" t="str">
        <f aca="false">IF(V46="","",IF(W46&lt;&gt;0,NA(),IF(F46="保管中","保管記録",IF(F46="返却済","返却記録",IF(F46="未確認","利用未確認",IF(COUNTA(J46)=0,"期限未確認",IF(P46&lt;0,"返却期限超過",IF(P46=0,"返却期日","貸出中"))))))))</f>
        <v/>
      </c>
      <c r="U46" s="1" t="str">
        <f aca="false">IF(V46="","",IF(W46&lt;&gt;0,NA(),IF(OR(B46="未確認",D46="未確認",F46="未確認",G46="未確認",L46&lt;&gt;"確認済",M46="未確認",S46="確認間隔超過",AND(F46="貸出中",OR(COUNTA(J46)=0,P46&lt;=0))),1,0)))</f>
        <v/>
      </c>
      <c r="V46" s="10" t="str">
        <f aca="false">IF(COUNTA(A46:O46)=0,"",IF(NOT(AND(ISTEXT(A46),LEN(A46)=8,EXACT(LEFT(A46,4),"AST-"),ISNUMBER(FIND(MID(A46,5,1)&amp;"x","0x1x2x3x4x5x6x7x8x9x")),ISNUMBER(FIND(MID(A46,6,1)&amp;"x","0x1x2x3x4x5x6x7x8x9x")),ISNUMBER(FIND(MID(A46,7,1)&amp;"x","0x1x2x3x4x5x6x7x8x9x")),ISNUMBER(FIND(MID(A46,8,1)&amp;"x","0x1x2x3x4x5x6x7x8x9x")))),"備品IDはAST-と半角数字4桁",IF(COUNTIFS($A$8:$A$57,A46)&gt;1,"備品IDが重複",IF(NOT(OR(B46="PC",B46="周辺機器",B46="工具",B46="その他",B46="未確認")),"種類を確認",IF(NOT(AND(ISTEXT(C46),LEN(C46)=8,EXACT(LEFT(C46,4),"LOC-"),ISNUMBER(FIND(MID(C46,5,1)&amp;"x","0x1x2x3x4x5x6x7x8x9x")),ISNUMBER(FIND(MID(C46,6,1)&amp;"x","0x1x2x3x4x5x6x7x8x9x")),ISNUMBER(FIND(MID(C46,7,1)&amp;"x","0x1x2x3x4x5x6x7x8x9x")),ISNUMBER(FIND(MID(C46,8,1)&amp;"x","0x1x2x3x4x5x6x7x8x9x")))),"登録保管先IDはLOC-と半角数字4桁",IF(NOT(OR(D46="確認済",D46="未確認")),"所在区分を確認",IF(AND(D46="確認済",NOT(AND(ISTEXT(E46),LEN(E46)=8,EXACT(LEFT(E46,4),"LOC-"),ISNUMBER(FIND(MID(E46,5,1)&amp;"x","0x1x2x3x4x5x6x7x8x9x")),ISNUMBER(FIND(MID(E46,6,1)&amp;"x","0x1x2x3x4x5x6x7x8x9x")),ISNUMBER(FIND(MID(E46,7,1)&amp;"x","0x1x2x3x4x5x6x7x8x9x")),ISNUMBER(FIND(MID(E46,8,1)&amp;"x","0x1x2x3x4x5x6x7x8x9x"))))),"確認済所在IDが必須",IF(AND(D46="未確認",COUNTA(E46)&gt;0),"所在未確認は所在ID空欄",IF(NOT(OR(F46="保管中",F46="貸出中",F46="返却済",F46="未確認")),"利用区分を確認",IF(AND(F46="保管中",NOT(AND(G46="対象外",COUNTA(H46:K46)=0))),"保管中の借用者は対象外/貸出欄は空欄",IF(AND(F46&lt;&gt;"保管中",NOT(OR(G46="確認済",G46="未確認"))),"借用者を確認/未確認で記録",IF(AND(G46="確認済",NOT(AND(ISTEXT(H46),LEN(H46)=8,EXACT(LEFT(H46,4),"PER-"),ISNUMBER(FIND(MID(H46,5,1)&amp;"x","0x1x2x3x4x5x6x7x8x9x")),ISNUMBER(FIND(MID(H46,6,1)&amp;"x","0x1x2x3x4x5x6x7x8x9x")),ISNUMBER(FIND(MID(H46,7,1)&amp;"x","0x1x2x3x4x5x6x7x8x9x")),ISNUMBER(FIND(MID(H46,8,1)&amp;"x","0x1x2x3x4x5x6x7x8x9x"))))),"確認済借用者IDが必須",IF(AND(G46&lt;&gt;"確認済",COUNTA(H46)&gt;0),"未確認/対象外の借用者IDは空欄",IF(AND(OR(F46="貸出中",F46="返却済"),NOT(IF(ISNUMBER(I46),AND(I46&gt;=43831,I46&lt;=73050,I46=INT(I46)),FALSE()))),"貸出日が必須",IF(AND(COUNTA(I46)&gt;0,NOT(IF(ISNUMBER(I46),AND(I46&gt;=43831,I46&lt;=73050,I46=INT(I46)),FALSE()))),"貸出日は2020〜2099年/時刻なし",IF(AND(COUNTA(J46)&gt;0,NOT(IF(ISNUMBER(J46),AND(J46&gt;=43831,J46&lt;=73050,J46=INT(J46)),FALSE()))),"返却期日は2020〜2099年/時刻なし",IF(AND(COUNTA(J46)&gt;0,OR(COUNTA(I46)=0,J46&lt;I46)),"期日は貸出日以上/貸出日必須",IF(AND(F46="返却済",NOT(IF(ISNUMBER(K46),AND(K46&gt;=43831,K46&lt;=73050,K46=INT(K46)),FALSE()))),"返却済の返却日が必須",IF(AND(F46&lt;&gt;"返却済",COUNTA(K46)&gt;0),"返却済以外の返却日は空欄",IF(AND(F46="返却済",K46&lt;I46),"返却日は貸出日以上",IF(NOT(OR(L46="確認済",L46="要対応",L46="未確認")),"状態確認を記録",IF(NOT(OR(M46="確認済",M46="未確認")),"現物区分を確認",IF(AND(M46="確認済",NOT(IF(ISNUMBER(N46),AND(N46&gt;=43831,N46&lt;=73050,N46=INT(N46)),FALSE()))),"現物確認日が必須",IF(AND(M46="未確認",COUNTA(N46)&gt;0),"現物未確認の日付は空欄",IF(NOT(IF(ISNUMBER(O46),AND(O46&gt;=43831,O46&lt;=73050,O46=INT(O46)),FALSE())),"記録確認日が必須",IF(OR(O46&gt;備品の確認!$B$3,AND(COUNTA(I46)&gt;0,I46&gt;O46),AND(F46="返却済",K46&gt;O46),AND(M46="確認済",N46&gt;O46)),"貸出/返却/現物日≦記録確認日≦基準日","確認済み"))))))))))))))))))))))))))</f>
        <v/>
      </c>
      <c r="W46" s="6" t="str">
        <f aca="false">IF(V46="","",IF(V46="確認済み",0,1))</f>
        <v/>
      </c>
      <c r="X46" s="6" t="n">
        <f aca="false">IF(COUNTA(A46:O46)=0,IF(AND(V46="",W46="",P46="",Q46="",R46="",S46="",T46="",U46=""),0,1),IF(NOT(AND(ISTEXT(V46),V46=IF(COUNTA(A46:O46)=0,"",IF(NOT(AND(ISTEXT(A46),LEN(A46)=8,EXACT(LEFT(A46,4),"AST-"),ISNUMBER(FIND(MID(A46,5,1)&amp;"x","0x1x2x3x4x5x6x7x8x9x")),ISNUMBER(FIND(MID(A46,6,1)&amp;"x","0x1x2x3x4x5x6x7x8x9x")),ISNUMBER(FIND(MID(A46,7,1)&amp;"x","0x1x2x3x4x5x6x7x8x9x")),ISNUMBER(FIND(MID(A46,8,1)&amp;"x","0x1x2x3x4x5x6x7x8x9x")))),"備品IDはAST-と半角数字4桁",IF(COUNTIFS($A$8:$A$57,A46)&gt;1,"備品IDが重複",IF(NOT(OR(B46="PC",B46="周辺機器",B46="工具",B46="その他",B46="未確認")),"種類を確認",IF(NOT(AND(ISTEXT(C46),LEN(C46)=8,EXACT(LEFT(C46,4),"LOC-"),ISNUMBER(FIND(MID(C46,5,1)&amp;"x","0x1x2x3x4x5x6x7x8x9x")),ISNUMBER(FIND(MID(C46,6,1)&amp;"x","0x1x2x3x4x5x6x7x8x9x")),ISNUMBER(FIND(MID(C46,7,1)&amp;"x","0x1x2x3x4x5x6x7x8x9x")),ISNUMBER(FIND(MID(C46,8,1)&amp;"x","0x1x2x3x4x5x6x7x8x9x")))),"登録保管先IDはLOC-と半角数字4桁",IF(NOT(OR(D46="確認済",D46="未確認")),"所在区分を確認",IF(AND(D46="確認済",NOT(AND(ISTEXT(E46),LEN(E46)=8,EXACT(LEFT(E46,4),"LOC-"),ISNUMBER(FIND(MID(E46,5,1)&amp;"x","0x1x2x3x4x5x6x7x8x9x")),ISNUMBER(FIND(MID(E46,6,1)&amp;"x","0x1x2x3x4x5x6x7x8x9x")),ISNUMBER(FIND(MID(E46,7,1)&amp;"x","0x1x2x3x4x5x6x7x8x9x")),ISNUMBER(FIND(MID(E46,8,1)&amp;"x","0x1x2x3x4x5x6x7x8x9x"))))),"確認済所在IDが必須",IF(AND(D46="未確認",COUNTA(E46)&gt;0),"所在未確認は所在ID空欄",IF(NOT(OR(F46="保管中",F46="貸出中",F46="返却済",F46="未確認")),"利用区分を確認",IF(AND(F46="保管中",NOT(AND(G46="対象外",COUNTA(H46:K46)=0))),"保管中の借用者は対象外/貸出欄は空欄",IF(AND(F46&lt;&gt;"保管中",NOT(OR(G46="確認済",G46="未確認"))),"借用者を確認/未確認で記録",IF(AND(G46="確認済",NOT(AND(ISTEXT(H46),LEN(H46)=8,EXACT(LEFT(H46,4),"PER-"),ISNUMBER(FIND(MID(H46,5,1)&amp;"x","0x1x2x3x4x5x6x7x8x9x")),ISNUMBER(FIND(MID(H46,6,1)&amp;"x","0x1x2x3x4x5x6x7x8x9x")),ISNUMBER(FIND(MID(H46,7,1)&amp;"x","0x1x2x3x4x5x6x7x8x9x")),ISNUMBER(FIND(MID(H46,8,1)&amp;"x","0x1x2x3x4x5x6x7x8x9x"))))),"確認済借用者IDが必須",IF(AND(G46&lt;&gt;"確認済",COUNTA(H46)&gt;0),"未確認/対象外の借用者IDは空欄",IF(AND(OR(F46="貸出中",F46="返却済"),NOT(IF(ISNUMBER(I46),AND(I46&gt;=43831,I46&lt;=73050,I46=INT(I46)),FALSE()))),"貸出日が必須",IF(AND(COUNTA(I46)&gt;0,NOT(IF(ISNUMBER(I46),AND(I46&gt;=43831,I46&lt;=73050,I46=INT(I46)),FALSE()))),"貸出日は2020〜2099年/時刻なし",IF(AND(COUNTA(J46)&gt;0,NOT(IF(ISNUMBER(J46),AND(J46&gt;=43831,J46&lt;=73050,J46=INT(J46)),FALSE()))),"返却期日は2020〜2099年/時刻なし",IF(AND(COUNTA(J46)&gt;0,OR(COUNTA(I46)=0,J46&lt;I46)),"期日は貸出日以上/貸出日必須",IF(AND(F46="返却済",NOT(IF(ISNUMBER(K46),AND(K46&gt;=43831,K46&lt;=73050,K46=INT(K46)),FALSE()))),"返却済の返却日が必須",IF(AND(F46&lt;&gt;"返却済",COUNTA(K46)&gt;0),"返却済以外の返却日は空欄",IF(AND(F46="返却済",K46&lt;I46),"返却日は貸出日以上",IF(NOT(OR(L46="確認済",L46="要対応",L46="未確認")),"状態確認を記録",IF(NOT(OR(M46="確認済",M46="未確認")),"現物区分を確認",IF(AND(M46="確認済",NOT(IF(ISNUMBER(N46),AND(N46&gt;=43831,N46&lt;=73050,N46=INT(N46)),FALSE()))),"現物確認日が必須",IF(AND(M46="未確認",COUNTA(N46)&gt;0),"現物未確認の日付は空欄",IF(NOT(IF(ISNUMBER(O46),AND(O46&gt;=43831,O46&lt;=73050,O46=INT(O46)),FALSE())),"記録確認日が必須",IF(OR(O46&gt;備品の確認!$B$3,AND(COUNTA(I46)&gt;0,I46&gt;O46),AND(F46="返却済",K46&gt;O46),AND(M46="確認済",N46&gt;O46)),"貸出/返却/現物日≦記録確認日≦基準日","確認済み")))))))))))))))))))))))))),ISNUMBER(W46),W46=IF(V46="確認済み",0,1))),1,IF(W46&lt;&gt;0,0,IF(AND(IF(AND(F46="貸出中",COUNTA(J46)&gt;0),ISNUMBER(P46),ISTEXT(P46)),P46=IF(AND(F46="貸出中",COUNTA(J46)&gt;0),J46-備品の確認!$B$3,""),IF(AND(F46="返却済",COUNTA(J46)&gt;0),ISNUMBER(Q46),ISTEXT(Q46)),Q46=IF(AND(F46="返却済",COUNTA(J46)&gt;0),K46-J46,""),IF(M46="確認済",ISNUMBER(R46),ISTEXT(R46)),R46=IF(M46="確認済",備品の確認!$B$3-N46,""),ISTEXT(S46),S46=IF(M46="未確認","現物未確認",IF(R46&gt;備品の確認!$E$3,"確認間隔超過","確認間隔内")),ISTEXT(T46),T46=IF(F46="保管中","保管記録",IF(F46="返却済","返却記録",IF(F46="未確認","利用未確認",IF(COUNTA(J46)=0,"期限未確認",IF(P46&lt;0,"返却期限超過",IF(P46=0,"返却期日","貸出中")))))),ISNUMBER(U46),U46=IF(OR(B46="未確認",D46="未確認",F46="未確認",G46="未確認",L46&lt;&gt;"確認済",M46="未確認",S46="確認間隔超過",AND(F46="貸出中",OR(COUNTA(J46)=0,P46&lt;=0))),1,0)),0,1))))</f>
        <v>0</v>
      </c>
    </row>
    <row r="47" customFormat="false" ht="32" hidden="false" customHeight="true" outlineLevel="0" collapsed="false">
      <c r="A47" s="11"/>
      <c r="B47" s="12"/>
      <c r="C47" s="11"/>
      <c r="D47" s="13"/>
      <c r="E47" s="11"/>
      <c r="F47" s="13"/>
      <c r="G47" s="13"/>
      <c r="H47" s="11"/>
      <c r="I47" s="4"/>
      <c r="J47" s="4"/>
      <c r="K47" s="4"/>
      <c r="L47" s="13"/>
      <c r="M47" s="13"/>
      <c r="N47" s="4"/>
      <c r="O47" s="4"/>
      <c r="P47" s="14" t="str">
        <f aca="false">IF(V47="","",IF(W47&lt;&gt;0,NA(),IF(AND(F47="貸出中",COUNTA(J47)&gt;0),J47-備品の確認!$B$3,"")))</f>
        <v/>
      </c>
      <c r="Q47" s="14" t="str">
        <f aca="false">IF(V47="","",IF(W47&lt;&gt;0,NA(),IF(AND(F47="返却済",COUNTA(J47)&gt;0),K47-J47,"")))</f>
        <v/>
      </c>
      <c r="R47" s="14" t="str">
        <f aca="false">IF(V47="","",IF(W47&lt;&gt;0,NA(),IF(M47="確認済",備品の確認!$B$3-N47,"")))</f>
        <v/>
      </c>
      <c r="S47" s="8" t="str">
        <f aca="false">IF(V47="","",IF(W47&lt;&gt;0,NA(),IF(M47="未確認","現物未確認",IF(R47&gt;備品の確認!$E$3,"確認間隔超過","確認間隔内"))))</f>
        <v/>
      </c>
      <c r="T47" s="8" t="str">
        <f aca="false">IF(V47="","",IF(W47&lt;&gt;0,NA(),IF(F47="保管中","保管記録",IF(F47="返却済","返却記録",IF(F47="未確認","利用未確認",IF(COUNTA(J47)=0,"期限未確認",IF(P47&lt;0,"返却期限超過",IF(P47=0,"返却期日","貸出中"))))))))</f>
        <v/>
      </c>
      <c r="U47" s="1" t="str">
        <f aca="false">IF(V47="","",IF(W47&lt;&gt;0,NA(),IF(OR(B47="未確認",D47="未確認",F47="未確認",G47="未確認",L47&lt;&gt;"確認済",M47="未確認",S47="確認間隔超過",AND(F47="貸出中",OR(COUNTA(J47)=0,P47&lt;=0))),1,0)))</f>
        <v/>
      </c>
      <c r="V47" s="10" t="str">
        <f aca="false">IF(COUNTA(A47:O47)=0,"",IF(NOT(AND(ISTEXT(A47),LEN(A47)=8,EXACT(LEFT(A47,4),"AST-"),ISNUMBER(FIND(MID(A47,5,1)&amp;"x","0x1x2x3x4x5x6x7x8x9x")),ISNUMBER(FIND(MID(A47,6,1)&amp;"x","0x1x2x3x4x5x6x7x8x9x")),ISNUMBER(FIND(MID(A47,7,1)&amp;"x","0x1x2x3x4x5x6x7x8x9x")),ISNUMBER(FIND(MID(A47,8,1)&amp;"x","0x1x2x3x4x5x6x7x8x9x")))),"備品IDはAST-と半角数字4桁",IF(COUNTIFS($A$8:$A$57,A47)&gt;1,"備品IDが重複",IF(NOT(OR(B47="PC",B47="周辺機器",B47="工具",B47="その他",B47="未確認")),"種類を確認",IF(NOT(AND(ISTEXT(C47),LEN(C47)=8,EXACT(LEFT(C47,4),"LOC-"),ISNUMBER(FIND(MID(C47,5,1)&amp;"x","0x1x2x3x4x5x6x7x8x9x")),ISNUMBER(FIND(MID(C47,6,1)&amp;"x","0x1x2x3x4x5x6x7x8x9x")),ISNUMBER(FIND(MID(C47,7,1)&amp;"x","0x1x2x3x4x5x6x7x8x9x")),ISNUMBER(FIND(MID(C47,8,1)&amp;"x","0x1x2x3x4x5x6x7x8x9x")))),"登録保管先IDはLOC-と半角数字4桁",IF(NOT(OR(D47="確認済",D47="未確認")),"所在区分を確認",IF(AND(D47="確認済",NOT(AND(ISTEXT(E47),LEN(E47)=8,EXACT(LEFT(E47,4),"LOC-"),ISNUMBER(FIND(MID(E47,5,1)&amp;"x","0x1x2x3x4x5x6x7x8x9x")),ISNUMBER(FIND(MID(E47,6,1)&amp;"x","0x1x2x3x4x5x6x7x8x9x")),ISNUMBER(FIND(MID(E47,7,1)&amp;"x","0x1x2x3x4x5x6x7x8x9x")),ISNUMBER(FIND(MID(E47,8,1)&amp;"x","0x1x2x3x4x5x6x7x8x9x"))))),"確認済所在IDが必須",IF(AND(D47="未確認",COUNTA(E47)&gt;0),"所在未確認は所在ID空欄",IF(NOT(OR(F47="保管中",F47="貸出中",F47="返却済",F47="未確認")),"利用区分を確認",IF(AND(F47="保管中",NOT(AND(G47="対象外",COUNTA(H47:K47)=0))),"保管中の借用者は対象外/貸出欄は空欄",IF(AND(F47&lt;&gt;"保管中",NOT(OR(G47="確認済",G47="未確認"))),"借用者を確認/未確認で記録",IF(AND(G47="確認済",NOT(AND(ISTEXT(H47),LEN(H47)=8,EXACT(LEFT(H47,4),"PER-"),ISNUMBER(FIND(MID(H47,5,1)&amp;"x","0x1x2x3x4x5x6x7x8x9x")),ISNUMBER(FIND(MID(H47,6,1)&amp;"x","0x1x2x3x4x5x6x7x8x9x")),ISNUMBER(FIND(MID(H47,7,1)&amp;"x","0x1x2x3x4x5x6x7x8x9x")),ISNUMBER(FIND(MID(H47,8,1)&amp;"x","0x1x2x3x4x5x6x7x8x9x"))))),"確認済借用者IDが必須",IF(AND(G47&lt;&gt;"確認済",COUNTA(H47)&gt;0),"未確認/対象外の借用者IDは空欄",IF(AND(OR(F47="貸出中",F47="返却済"),NOT(IF(ISNUMBER(I47),AND(I47&gt;=43831,I47&lt;=73050,I47=INT(I47)),FALSE()))),"貸出日が必須",IF(AND(COUNTA(I47)&gt;0,NOT(IF(ISNUMBER(I47),AND(I47&gt;=43831,I47&lt;=73050,I47=INT(I47)),FALSE()))),"貸出日は2020〜2099年/時刻なし",IF(AND(COUNTA(J47)&gt;0,NOT(IF(ISNUMBER(J47),AND(J47&gt;=43831,J47&lt;=73050,J47=INT(J47)),FALSE()))),"返却期日は2020〜2099年/時刻なし",IF(AND(COUNTA(J47)&gt;0,OR(COUNTA(I47)=0,J47&lt;I47)),"期日は貸出日以上/貸出日必須",IF(AND(F47="返却済",NOT(IF(ISNUMBER(K47),AND(K47&gt;=43831,K47&lt;=73050,K47=INT(K47)),FALSE()))),"返却済の返却日が必須",IF(AND(F47&lt;&gt;"返却済",COUNTA(K47)&gt;0),"返却済以外の返却日は空欄",IF(AND(F47="返却済",K47&lt;I47),"返却日は貸出日以上",IF(NOT(OR(L47="確認済",L47="要対応",L47="未確認")),"状態確認を記録",IF(NOT(OR(M47="確認済",M47="未確認")),"現物区分を確認",IF(AND(M47="確認済",NOT(IF(ISNUMBER(N47),AND(N47&gt;=43831,N47&lt;=73050,N47=INT(N47)),FALSE()))),"現物確認日が必須",IF(AND(M47="未確認",COUNTA(N47)&gt;0),"現物未確認の日付は空欄",IF(NOT(IF(ISNUMBER(O47),AND(O47&gt;=43831,O47&lt;=73050,O47=INT(O47)),FALSE())),"記録確認日が必須",IF(OR(O47&gt;備品の確認!$B$3,AND(COUNTA(I47)&gt;0,I47&gt;O47),AND(F47="返却済",K47&gt;O47),AND(M47="確認済",N47&gt;O47)),"貸出/返却/現物日≦記録確認日≦基準日","確認済み"))))))))))))))))))))))))))</f>
        <v/>
      </c>
      <c r="W47" s="6" t="str">
        <f aca="false">IF(V47="","",IF(V47="確認済み",0,1))</f>
        <v/>
      </c>
      <c r="X47" s="6" t="n">
        <f aca="false">IF(COUNTA(A47:O47)=0,IF(AND(V47="",W47="",P47="",Q47="",R47="",S47="",T47="",U47=""),0,1),IF(NOT(AND(ISTEXT(V47),V47=IF(COUNTA(A47:O47)=0,"",IF(NOT(AND(ISTEXT(A47),LEN(A47)=8,EXACT(LEFT(A47,4),"AST-"),ISNUMBER(FIND(MID(A47,5,1)&amp;"x","0x1x2x3x4x5x6x7x8x9x")),ISNUMBER(FIND(MID(A47,6,1)&amp;"x","0x1x2x3x4x5x6x7x8x9x")),ISNUMBER(FIND(MID(A47,7,1)&amp;"x","0x1x2x3x4x5x6x7x8x9x")),ISNUMBER(FIND(MID(A47,8,1)&amp;"x","0x1x2x3x4x5x6x7x8x9x")))),"備品IDはAST-と半角数字4桁",IF(COUNTIFS($A$8:$A$57,A47)&gt;1,"備品IDが重複",IF(NOT(OR(B47="PC",B47="周辺機器",B47="工具",B47="その他",B47="未確認")),"種類を確認",IF(NOT(AND(ISTEXT(C47),LEN(C47)=8,EXACT(LEFT(C47,4),"LOC-"),ISNUMBER(FIND(MID(C47,5,1)&amp;"x","0x1x2x3x4x5x6x7x8x9x")),ISNUMBER(FIND(MID(C47,6,1)&amp;"x","0x1x2x3x4x5x6x7x8x9x")),ISNUMBER(FIND(MID(C47,7,1)&amp;"x","0x1x2x3x4x5x6x7x8x9x")),ISNUMBER(FIND(MID(C47,8,1)&amp;"x","0x1x2x3x4x5x6x7x8x9x")))),"登録保管先IDはLOC-と半角数字4桁",IF(NOT(OR(D47="確認済",D47="未確認")),"所在区分を確認",IF(AND(D47="確認済",NOT(AND(ISTEXT(E47),LEN(E47)=8,EXACT(LEFT(E47,4),"LOC-"),ISNUMBER(FIND(MID(E47,5,1)&amp;"x","0x1x2x3x4x5x6x7x8x9x")),ISNUMBER(FIND(MID(E47,6,1)&amp;"x","0x1x2x3x4x5x6x7x8x9x")),ISNUMBER(FIND(MID(E47,7,1)&amp;"x","0x1x2x3x4x5x6x7x8x9x")),ISNUMBER(FIND(MID(E47,8,1)&amp;"x","0x1x2x3x4x5x6x7x8x9x"))))),"確認済所在IDが必須",IF(AND(D47="未確認",COUNTA(E47)&gt;0),"所在未確認は所在ID空欄",IF(NOT(OR(F47="保管中",F47="貸出中",F47="返却済",F47="未確認")),"利用区分を確認",IF(AND(F47="保管中",NOT(AND(G47="対象外",COUNTA(H47:K47)=0))),"保管中の借用者は対象外/貸出欄は空欄",IF(AND(F47&lt;&gt;"保管中",NOT(OR(G47="確認済",G47="未確認"))),"借用者を確認/未確認で記録",IF(AND(G47="確認済",NOT(AND(ISTEXT(H47),LEN(H47)=8,EXACT(LEFT(H47,4),"PER-"),ISNUMBER(FIND(MID(H47,5,1)&amp;"x","0x1x2x3x4x5x6x7x8x9x")),ISNUMBER(FIND(MID(H47,6,1)&amp;"x","0x1x2x3x4x5x6x7x8x9x")),ISNUMBER(FIND(MID(H47,7,1)&amp;"x","0x1x2x3x4x5x6x7x8x9x")),ISNUMBER(FIND(MID(H47,8,1)&amp;"x","0x1x2x3x4x5x6x7x8x9x"))))),"確認済借用者IDが必須",IF(AND(G47&lt;&gt;"確認済",COUNTA(H47)&gt;0),"未確認/対象外の借用者IDは空欄",IF(AND(OR(F47="貸出中",F47="返却済"),NOT(IF(ISNUMBER(I47),AND(I47&gt;=43831,I47&lt;=73050,I47=INT(I47)),FALSE()))),"貸出日が必須",IF(AND(COUNTA(I47)&gt;0,NOT(IF(ISNUMBER(I47),AND(I47&gt;=43831,I47&lt;=73050,I47=INT(I47)),FALSE()))),"貸出日は2020〜2099年/時刻なし",IF(AND(COUNTA(J47)&gt;0,NOT(IF(ISNUMBER(J47),AND(J47&gt;=43831,J47&lt;=73050,J47=INT(J47)),FALSE()))),"返却期日は2020〜2099年/時刻なし",IF(AND(COUNTA(J47)&gt;0,OR(COUNTA(I47)=0,J47&lt;I47)),"期日は貸出日以上/貸出日必須",IF(AND(F47="返却済",NOT(IF(ISNUMBER(K47),AND(K47&gt;=43831,K47&lt;=73050,K47=INT(K47)),FALSE()))),"返却済の返却日が必須",IF(AND(F47&lt;&gt;"返却済",COUNTA(K47)&gt;0),"返却済以外の返却日は空欄",IF(AND(F47="返却済",K47&lt;I47),"返却日は貸出日以上",IF(NOT(OR(L47="確認済",L47="要対応",L47="未確認")),"状態確認を記録",IF(NOT(OR(M47="確認済",M47="未確認")),"現物区分を確認",IF(AND(M47="確認済",NOT(IF(ISNUMBER(N47),AND(N47&gt;=43831,N47&lt;=73050,N47=INT(N47)),FALSE()))),"現物確認日が必須",IF(AND(M47="未確認",COUNTA(N47)&gt;0),"現物未確認の日付は空欄",IF(NOT(IF(ISNUMBER(O47),AND(O47&gt;=43831,O47&lt;=73050,O47=INT(O47)),FALSE())),"記録確認日が必須",IF(OR(O47&gt;備品の確認!$B$3,AND(COUNTA(I47)&gt;0,I47&gt;O47),AND(F47="返却済",K47&gt;O47),AND(M47="確認済",N47&gt;O47)),"貸出/返却/現物日≦記録確認日≦基準日","確認済み")))))))))))))))))))))))))),ISNUMBER(W47),W47=IF(V47="確認済み",0,1))),1,IF(W47&lt;&gt;0,0,IF(AND(IF(AND(F47="貸出中",COUNTA(J47)&gt;0),ISNUMBER(P47),ISTEXT(P47)),P47=IF(AND(F47="貸出中",COUNTA(J47)&gt;0),J47-備品の確認!$B$3,""),IF(AND(F47="返却済",COUNTA(J47)&gt;0),ISNUMBER(Q47),ISTEXT(Q47)),Q47=IF(AND(F47="返却済",COUNTA(J47)&gt;0),K47-J47,""),IF(M47="確認済",ISNUMBER(R47),ISTEXT(R47)),R47=IF(M47="確認済",備品の確認!$B$3-N47,""),ISTEXT(S47),S47=IF(M47="未確認","現物未確認",IF(R47&gt;備品の確認!$E$3,"確認間隔超過","確認間隔内")),ISTEXT(T47),T47=IF(F47="保管中","保管記録",IF(F47="返却済","返却記録",IF(F47="未確認","利用未確認",IF(COUNTA(J47)=0,"期限未確認",IF(P47&lt;0,"返却期限超過",IF(P47=0,"返却期日","貸出中")))))),ISNUMBER(U47),U47=IF(OR(B47="未確認",D47="未確認",F47="未確認",G47="未確認",L47&lt;&gt;"確認済",M47="未確認",S47="確認間隔超過",AND(F47="貸出中",OR(COUNTA(J47)=0,P47&lt;=0))),1,0)),0,1))))</f>
        <v>0</v>
      </c>
    </row>
    <row r="48" customFormat="false" ht="32" hidden="false" customHeight="true" outlineLevel="0" collapsed="false">
      <c r="A48" s="11"/>
      <c r="B48" s="12"/>
      <c r="C48" s="11"/>
      <c r="D48" s="13"/>
      <c r="E48" s="11"/>
      <c r="F48" s="13"/>
      <c r="G48" s="13"/>
      <c r="H48" s="11"/>
      <c r="I48" s="4"/>
      <c r="J48" s="4"/>
      <c r="K48" s="4"/>
      <c r="L48" s="13"/>
      <c r="M48" s="13"/>
      <c r="N48" s="4"/>
      <c r="O48" s="4"/>
      <c r="P48" s="14" t="str">
        <f aca="false">IF(V48="","",IF(W48&lt;&gt;0,NA(),IF(AND(F48="貸出中",COUNTA(J48)&gt;0),J48-備品の確認!$B$3,"")))</f>
        <v/>
      </c>
      <c r="Q48" s="14" t="str">
        <f aca="false">IF(V48="","",IF(W48&lt;&gt;0,NA(),IF(AND(F48="返却済",COUNTA(J48)&gt;0),K48-J48,"")))</f>
        <v/>
      </c>
      <c r="R48" s="14" t="str">
        <f aca="false">IF(V48="","",IF(W48&lt;&gt;0,NA(),IF(M48="確認済",備品の確認!$B$3-N48,"")))</f>
        <v/>
      </c>
      <c r="S48" s="8" t="str">
        <f aca="false">IF(V48="","",IF(W48&lt;&gt;0,NA(),IF(M48="未確認","現物未確認",IF(R48&gt;備品の確認!$E$3,"確認間隔超過","確認間隔内"))))</f>
        <v/>
      </c>
      <c r="T48" s="8" t="str">
        <f aca="false">IF(V48="","",IF(W48&lt;&gt;0,NA(),IF(F48="保管中","保管記録",IF(F48="返却済","返却記録",IF(F48="未確認","利用未確認",IF(COUNTA(J48)=0,"期限未確認",IF(P48&lt;0,"返却期限超過",IF(P48=0,"返却期日","貸出中"))))))))</f>
        <v/>
      </c>
      <c r="U48" s="1" t="str">
        <f aca="false">IF(V48="","",IF(W48&lt;&gt;0,NA(),IF(OR(B48="未確認",D48="未確認",F48="未確認",G48="未確認",L48&lt;&gt;"確認済",M48="未確認",S48="確認間隔超過",AND(F48="貸出中",OR(COUNTA(J48)=0,P48&lt;=0))),1,0)))</f>
        <v/>
      </c>
      <c r="V48" s="10" t="str">
        <f aca="false">IF(COUNTA(A48:O48)=0,"",IF(NOT(AND(ISTEXT(A48),LEN(A48)=8,EXACT(LEFT(A48,4),"AST-"),ISNUMBER(FIND(MID(A48,5,1)&amp;"x","0x1x2x3x4x5x6x7x8x9x")),ISNUMBER(FIND(MID(A48,6,1)&amp;"x","0x1x2x3x4x5x6x7x8x9x")),ISNUMBER(FIND(MID(A48,7,1)&amp;"x","0x1x2x3x4x5x6x7x8x9x")),ISNUMBER(FIND(MID(A48,8,1)&amp;"x","0x1x2x3x4x5x6x7x8x9x")))),"備品IDはAST-と半角数字4桁",IF(COUNTIFS($A$8:$A$57,A48)&gt;1,"備品IDが重複",IF(NOT(OR(B48="PC",B48="周辺機器",B48="工具",B48="その他",B48="未確認")),"種類を確認",IF(NOT(AND(ISTEXT(C48),LEN(C48)=8,EXACT(LEFT(C48,4),"LOC-"),ISNUMBER(FIND(MID(C48,5,1)&amp;"x","0x1x2x3x4x5x6x7x8x9x")),ISNUMBER(FIND(MID(C48,6,1)&amp;"x","0x1x2x3x4x5x6x7x8x9x")),ISNUMBER(FIND(MID(C48,7,1)&amp;"x","0x1x2x3x4x5x6x7x8x9x")),ISNUMBER(FIND(MID(C48,8,1)&amp;"x","0x1x2x3x4x5x6x7x8x9x")))),"登録保管先IDはLOC-と半角数字4桁",IF(NOT(OR(D48="確認済",D48="未確認")),"所在区分を確認",IF(AND(D48="確認済",NOT(AND(ISTEXT(E48),LEN(E48)=8,EXACT(LEFT(E48,4),"LOC-"),ISNUMBER(FIND(MID(E48,5,1)&amp;"x","0x1x2x3x4x5x6x7x8x9x")),ISNUMBER(FIND(MID(E48,6,1)&amp;"x","0x1x2x3x4x5x6x7x8x9x")),ISNUMBER(FIND(MID(E48,7,1)&amp;"x","0x1x2x3x4x5x6x7x8x9x")),ISNUMBER(FIND(MID(E48,8,1)&amp;"x","0x1x2x3x4x5x6x7x8x9x"))))),"確認済所在IDが必須",IF(AND(D48="未確認",COUNTA(E48)&gt;0),"所在未確認は所在ID空欄",IF(NOT(OR(F48="保管中",F48="貸出中",F48="返却済",F48="未確認")),"利用区分を確認",IF(AND(F48="保管中",NOT(AND(G48="対象外",COUNTA(H48:K48)=0))),"保管中の借用者は対象外/貸出欄は空欄",IF(AND(F48&lt;&gt;"保管中",NOT(OR(G48="確認済",G48="未確認"))),"借用者を確認/未確認で記録",IF(AND(G48="確認済",NOT(AND(ISTEXT(H48),LEN(H48)=8,EXACT(LEFT(H48,4),"PER-"),ISNUMBER(FIND(MID(H48,5,1)&amp;"x","0x1x2x3x4x5x6x7x8x9x")),ISNUMBER(FIND(MID(H48,6,1)&amp;"x","0x1x2x3x4x5x6x7x8x9x")),ISNUMBER(FIND(MID(H48,7,1)&amp;"x","0x1x2x3x4x5x6x7x8x9x")),ISNUMBER(FIND(MID(H48,8,1)&amp;"x","0x1x2x3x4x5x6x7x8x9x"))))),"確認済借用者IDが必須",IF(AND(G48&lt;&gt;"確認済",COUNTA(H48)&gt;0),"未確認/対象外の借用者IDは空欄",IF(AND(OR(F48="貸出中",F48="返却済"),NOT(IF(ISNUMBER(I48),AND(I48&gt;=43831,I48&lt;=73050,I48=INT(I48)),FALSE()))),"貸出日が必須",IF(AND(COUNTA(I48)&gt;0,NOT(IF(ISNUMBER(I48),AND(I48&gt;=43831,I48&lt;=73050,I48=INT(I48)),FALSE()))),"貸出日は2020〜2099年/時刻なし",IF(AND(COUNTA(J48)&gt;0,NOT(IF(ISNUMBER(J48),AND(J48&gt;=43831,J48&lt;=73050,J48=INT(J48)),FALSE()))),"返却期日は2020〜2099年/時刻なし",IF(AND(COUNTA(J48)&gt;0,OR(COUNTA(I48)=0,J48&lt;I48)),"期日は貸出日以上/貸出日必須",IF(AND(F48="返却済",NOT(IF(ISNUMBER(K48),AND(K48&gt;=43831,K48&lt;=73050,K48=INT(K48)),FALSE()))),"返却済の返却日が必須",IF(AND(F48&lt;&gt;"返却済",COUNTA(K48)&gt;0),"返却済以外の返却日は空欄",IF(AND(F48="返却済",K48&lt;I48),"返却日は貸出日以上",IF(NOT(OR(L48="確認済",L48="要対応",L48="未確認")),"状態確認を記録",IF(NOT(OR(M48="確認済",M48="未確認")),"現物区分を確認",IF(AND(M48="確認済",NOT(IF(ISNUMBER(N48),AND(N48&gt;=43831,N48&lt;=73050,N48=INT(N48)),FALSE()))),"現物確認日が必須",IF(AND(M48="未確認",COUNTA(N48)&gt;0),"現物未確認の日付は空欄",IF(NOT(IF(ISNUMBER(O48),AND(O48&gt;=43831,O48&lt;=73050,O48=INT(O48)),FALSE())),"記録確認日が必須",IF(OR(O48&gt;備品の確認!$B$3,AND(COUNTA(I48)&gt;0,I48&gt;O48),AND(F48="返却済",K48&gt;O48),AND(M48="確認済",N48&gt;O48)),"貸出/返却/現物日≦記録確認日≦基準日","確認済み"))))))))))))))))))))))))))</f>
        <v/>
      </c>
      <c r="W48" s="6" t="str">
        <f aca="false">IF(V48="","",IF(V48="確認済み",0,1))</f>
        <v/>
      </c>
      <c r="X48" s="6" t="n">
        <f aca="false">IF(COUNTA(A48:O48)=0,IF(AND(V48="",W48="",P48="",Q48="",R48="",S48="",T48="",U48=""),0,1),IF(NOT(AND(ISTEXT(V48),V48=IF(COUNTA(A48:O48)=0,"",IF(NOT(AND(ISTEXT(A48),LEN(A48)=8,EXACT(LEFT(A48,4),"AST-"),ISNUMBER(FIND(MID(A48,5,1)&amp;"x","0x1x2x3x4x5x6x7x8x9x")),ISNUMBER(FIND(MID(A48,6,1)&amp;"x","0x1x2x3x4x5x6x7x8x9x")),ISNUMBER(FIND(MID(A48,7,1)&amp;"x","0x1x2x3x4x5x6x7x8x9x")),ISNUMBER(FIND(MID(A48,8,1)&amp;"x","0x1x2x3x4x5x6x7x8x9x")))),"備品IDはAST-と半角数字4桁",IF(COUNTIFS($A$8:$A$57,A48)&gt;1,"備品IDが重複",IF(NOT(OR(B48="PC",B48="周辺機器",B48="工具",B48="その他",B48="未確認")),"種類を確認",IF(NOT(AND(ISTEXT(C48),LEN(C48)=8,EXACT(LEFT(C48,4),"LOC-"),ISNUMBER(FIND(MID(C48,5,1)&amp;"x","0x1x2x3x4x5x6x7x8x9x")),ISNUMBER(FIND(MID(C48,6,1)&amp;"x","0x1x2x3x4x5x6x7x8x9x")),ISNUMBER(FIND(MID(C48,7,1)&amp;"x","0x1x2x3x4x5x6x7x8x9x")),ISNUMBER(FIND(MID(C48,8,1)&amp;"x","0x1x2x3x4x5x6x7x8x9x")))),"登録保管先IDはLOC-と半角数字4桁",IF(NOT(OR(D48="確認済",D48="未確認")),"所在区分を確認",IF(AND(D48="確認済",NOT(AND(ISTEXT(E48),LEN(E48)=8,EXACT(LEFT(E48,4),"LOC-"),ISNUMBER(FIND(MID(E48,5,1)&amp;"x","0x1x2x3x4x5x6x7x8x9x")),ISNUMBER(FIND(MID(E48,6,1)&amp;"x","0x1x2x3x4x5x6x7x8x9x")),ISNUMBER(FIND(MID(E48,7,1)&amp;"x","0x1x2x3x4x5x6x7x8x9x")),ISNUMBER(FIND(MID(E48,8,1)&amp;"x","0x1x2x3x4x5x6x7x8x9x"))))),"確認済所在IDが必須",IF(AND(D48="未確認",COUNTA(E48)&gt;0),"所在未確認は所在ID空欄",IF(NOT(OR(F48="保管中",F48="貸出中",F48="返却済",F48="未確認")),"利用区分を確認",IF(AND(F48="保管中",NOT(AND(G48="対象外",COUNTA(H48:K48)=0))),"保管中の借用者は対象外/貸出欄は空欄",IF(AND(F48&lt;&gt;"保管中",NOT(OR(G48="確認済",G48="未確認"))),"借用者を確認/未確認で記録",IF(AND(G48="確認済",NOT(AND(ISTEXT(H48),LEN(H48)=8,EXACT(LEFT(H48,4),"PER-"),ISNUMBER(FIND(MID(H48,5,1)&amp;"x","0x1x2x3x4x5x6x7x8x9x")),ISNUMBER(FIND(MID(H48,6,1)&amp;"x","0x1x2x3x4x5x6x7x8x9x")),ISNUMBER(FIND(MID(H48,7,1)&amp;"x","0x1x2x3x4x5x6x7x8x9x")),ISNUMBER(FIND(MID(H48,8,1)&amp;"x","0x1x2x3x4x5x6x7x8x9x"))))),"確認済借用者IDが必須",IF(AND(G48&lt;&gt;"確認済",COUNTA(H48)&gt;0),"未確認/対象外の借用者IDは空欄",IF(AND(OR(F48="貸出中",F48="返却済"),NOT(IF(ISNUMBER(I48),AND(I48&gt;=43831,I48&lt;=73050,I48=INT(I48)),FALSE()))),"貸出日が必須",IF(AND(COUNTA(I48)&gt;0,NOT(IF(ISNUMBER(I48),AND(I48&gt;=43831,I48&lt;=73050,I48=INT(I48)),FALSE()))),"貸出日は2020〜2099年/時刻なし",IF(AND(COUNTA(J48)&gt;0,NOT(IF(ISNUMBER(J48),AND(J48&gt;=43831,J48&lt;=73050,J48=INT(J48)),FALSE()))),"返却期日は2020〜2099年/時刻なし",IF(AND(COUNTA(J48)&gt;0,OR(COUNTA(I48)=0,J48&lt;I48)),"期日は貸出日以上/貸出日必須",IF(AND(F48="返却済",NOT(IF(ISNUMBER(K48),AND(K48&gt;=43831,K48&lt;=73050,K48=INT(K48)),FALSE()))),"返却済の返却日が必須",IF(AND(F48&lt;&gt;"返却済",COUNTA(K48)&gt;0),"返却済以外の返却日は空欄",IF(AND(F48="返却済",K48&lt;I48),"返却日は貸出日以上",IF(NOT(OR(L48="確認済",L48="要対応",L48="未確認")),"状態確認を記録",IF(NOT(OR(M48="確認済",M48="未確認")),"現物区分を確認",IF(AND(M48="確認済",NOT(IF(ISNUMBER(N48),AND(N48&gt;=43831,N48&lt;=73050,N48=INT(N48)),FALSE()))),"現物確認日が必須",IF(AND(M48="未確認",COUNTA(N48)&gt;0),"現物未確認の日付は空欄",IF(NOT(IF(ISNUMBER(O48),AND(O48&gt;=43831,O48&lt;=73050,O48=INT(O48)),FALSE())),"記録確認日が必須",IF(OR(O48&gt;備品の確認!$B$3,AND(COUNTA(I48)&gt;0,I48&gt;O48),AND(F48="返却済",K48&gt;O48),AND(M48="確認済",N48&gt;O48)),"貸出/返却/現物日≦記録確認日≦基準日","確認済み")))))))))))))))))))))))))),ISNUMBER(W48),W48=IF(V48="確認済み",0,1))),1,IF(W48&lt;&gt;0,0,IF(AND(IF(AND(F48="貸出中",COUNTA(J48)&gt;0),ISNUMBER(P48),ISTEXT(P48)),P48=IF(AND(F48="貸出中",COUNTA(J48)&gt;0),J48-備品の確認!$B$3,""),IF(AND(F48="返却済",COUNTA(J48)&gt;0),ISNUMBER(Q48),ISTEXT(Q48)),Q48=IF(AND(F48="返却済",COUNTA(J48)&gt;0),K48-J48,""),IF(M48="確認済",ISNUMBER(R48),ISTEXT(R48)),R48=IF(M48="確認済",備品の確認!$B$3-N48,""),ISTEXT(S48),S48=IF(M48="未確認","現物未確認",IF(R48&gt;備品の確認!$E$3,"確認間隔超過","確認間隔内")),ISTEXT(T48),T48=IF(F48="保管中","保管記録",IF(F48="返却済","返却記録",IF(F48="未確認","利用未確認",IF(COUNTA(J48)=0,"期限未確認",IF(P48&lt;0,"返却期限超過",IF(P48=0,"返却期日","貸出中")))))),ISNUMBER(U48),U48=IF(OR(B48="未確認",D48="未確認",F48="未確認",G48="未確認",L48&lt;&gt;"確認済",M48="未確認",S48="確認間隔超過",AND(F48="貸出中",OR(COUNTA(J48)=0,P48&lt;=0))),1,0)),0,1))))</f>
        <v>0</v>
      </c>
    </row>
    <row r="49" customFormat="false" ht="32" hidden="false" customHeight="true" outlineLevel="0" collapsed="false">
      <c r="A49" s="11"/>
      <c r="B49" s="12"/>
      <c r="C49" s="11"/>
      <c r="D49" s="13"/>
      <c r="E49" s="11"/>
      <c r="F49" s="13"/>
      <c r="G49" s="13"/>
      <c r="H49" s="11"/>
      <c r="I49" s="4"/>
      <c r="J49" s="4"/>
      <c r="K49" s="4"/>
      <c r="L49" s="13"/>
      <c r="M49" s="13"/>
      <c r="N49" s="4"/>
      <c r="O49" s="4"/>
      <c r="P49" s="14" t="str">
        <f aca="false">IF(V49="","",IF(W49&lt;&gt;0,NA(),IF(AND(F49="貸出中",COUNTA(J49)&gt;0),J49-備品の確認!$B$3,"")))</f>
        <v/>
      </c>
      <c r="Q49" s="14" t="str">
        <f aca="false">IF(V49="","",IF(W49&lt;&gt;0,NA(),IF(AND(F49="返却済",COUNTA(J49)&gt;0),K49-J49,"")))</f>
        <v/>
      </c>
      <c r="R49" s="14" t="str">
        <f aca="false">IF(V49="","",IF(W49&lt;&gt;0,NA(),IF(M49="確認済",備品の確認!$B$3-N49,"")))</f>
        <v/>
      </c>
      <c r="S49" s="8" t="str">
        <f aca="false">IF(V49="","",IF(W49&lt;&gt;0,NA(),IF(M49="未確認","現物未確認",IF(R49&gt;備品の確認!$E$3,"確認間隔超過","確認間隔内"))))</f>
        <v/>
      </c>
      <c r="T49" s="8" t="str">
        <f aca="false">IF(V49="","",IF(W49&lt;&gt;0,NA(),IF(F49="保管中","保管記録",IF(F49="返却済","返却記録",IF(F49="未確認","利用未確認",IF(COUNTA(J49)=0,"期限未確認",IF(P49&lt;0,"返却期限超過",IF(P49=0,"返却期日","貸出中"))))))))</f>
        <v/>
      </c>
      <c r="U49" s="1" t="str">
        <f aca="false">IF(V49="","",IF(W49&lt;&gt;0,NA(),IF(OR(B49="未確認",D49="未確認",F49="未確認",G49="未確認",L49&lt;&gt;"確認済",M49="未確認",S49="確認間隔超過",AND(F49="貸出中",OR(COUNTA(J49)=0,P49&lt;=0))),1,0)))</f>
        <v/>
      </c>
      <c r="V49" s="10" t="str">
        <f aca="false">IF(COUNTA(A49:O49)=0,"",IF(NOT(AND(ISTEXT(A49),LEN(A49)=8,EXACT(LEFT(A49,4),"AST-"),ISNUMBER(FIND(MID(A49,5,1)&amp;"x","0x1x2x3x4x5x6x7x8x9x")),ISNUMBER(FIND(MID(A49,6,1)&amp;"x","0x1x2x3x4x5x6x7x8x9x")),ISNUMBER(FIND(MID(A49,7,1)&amp;"x","0x1x2x3x4x5x6x7x8x9x")),ISNUMBER(FIND(MID(A49,8,1)&amp;"x","0x1x2x3x4x5x6x7x8x9x")))),"備品IDはAST-と半角数字4桁",IF(COUNTIFS($A$8:$A$57,A49)&gt;1,"備品IDが重複",IF(NOT(OR(B49="PC",B49="周辺機器",B49="工具",B49="その他",B49="未確認")),"種類を確認",IF(NOT(AND(ISTEXT(C49),LEN(C49)=8,EXACT(LEFT(C49,4),"LOC-"),ISNUMBER(FIND(MID(C49,5,1)&amp;"x","0x1x2x3x4x5x6x7x8x9x")),ISNUMBER(FIND(MID(C49,6,1)&amp;"x","0x1x2x3x4x5x6x7x8x9x")),ISNUMBER(FIND(MID(C49,7,1)&amp;"x","0x1x2x3x4x5x6x7x8x9x")),ISNUMBER(FIND(MID(C49,8,1)&amp;"x","0x1x2x3x4x5x6x7x8x9x")))),"登録保管先IDはLOC-と半角数字4桁",IF(NOT(OR(D49="確認済",D49="未確認")),"所在区分を確認",IF(AND(D49="確認済",NOT(AND(ISTEXT(E49),LEN(E49)=8,EXACT(LEFT(E49,4),"LOC-"),ISNUMBER(FIND(MID(E49,5,1)&amp;"x","0x1x2x3x4x5x6x7x8x9x")),ISNUMBER(FIND(MID(E49,6,1)&amp;"x","0x1x2x3x4x5x6x7x8x9x")),ISNUMBER(FIND(MID(E49,7,1)&amp;"x","0x1x2x3x4x5x6x7x8x9x")),ISNUMBER(FIND(MID(E49,8,1)&amp;"x","0x1x2x3x4x5x6x7x8x9x"))))),"確認済所在IDが必須",IF(AND(D49="未確認",COUNTA(E49)&gt;0),"所在未確認は所在ID空欄",IF(NOT(OR(F49="保管中",F49="貸出中",F49="返却済",F49="未確認")),"利用区分を確認",IF(AND(F49="保管中",NOT(AND(G49="対象外",COUNTA(H49:K49)=0))),"保管中の借用者は対象外/貸出欄は空欄",IF(AND(F49&lt;&gt;"保管中",NOT(OR(G49="確認済",G49="未確認"))),"借用者を確認/未確認で記録",IF(AND(G49="確認済",NOT(AND(ISTEXT(H49),LEN(H49)=8,EXACT(LEFT(H49,4),"PER-"),ISNUMBER(FIND(MID(H49,5,1)&amp;"x","0x1x2x3x4x5x6x7x8x9x")),ISNUMBER(FIND(MID(H49,6,1)&amp;"x","0x1x2x3x4x5x6x7x8x9x")),ISNUMBER(FIND(MID(H49,7,1)&amp;"x","0x1x2x3x4x5x6x7x8x9x")),ISNUMBER(FIND(MID(H49,8,1)&amp;"x","0x1x2x3x4x5x6x7x8x9x"))))),"確認済借用者IDが必須",IF(AND(G49&lt;&gt;"確認済",COUNTA(H49)&gt;0),"未確認/対象外の借用者IDは空欄",IF(AND(OR(F49="貸出中",F49="返却済"),NOT(IF(ISNUMBER(I49),AND(I49&gt;=43831,I49&lt;=73050,I49=INT(I49)),FALSE()))),"貸出日が必須",IF(AND(COUNTA(I49)&gt;0,NOT(IF(ISNUMBER(I49),AND(I49&gt;=43831,I49&lt;=73050,I49=INT(I49)),FALSE()))),"貸出日は2020〜2099年/時刻なし",IF(AND(COUNTA(J49)&gt;0,NOT(IF(ISNUMBER(J49),AND(J49&gt;=43831,J49&lt;=73050,J49=INT(J49)),FALSE()))),"返却期日は2020〜2099年/時刻なし",IF(AND(COUNTA(J49)&gt;0,OR(COUNTA(I49)=0,J49&lt;I49)),"期日は貸出日以上/貸出日必須",IF(AND(F49="返却済",NOT(IF(ISNUMBER(K49),AND(K49&gt;=43831,K49&lt;=73050,K49=INT(K49)),FALSE()))),"返却済の返却日が必須",IF(AND(F49&lt;&gt;"返却済",COUNTA(K49)&gt;0),"返却済以外の返却日は空欄",IF(AND(F49="返却済",K49&lt;I49),"返却日は貸出日以上",IF(NOT(OR(L49="確認済",L49="要対応",L49="未確認")),"状態確認を記録",IF(NOT(OR(M49="確認済",M49="未確認")),"現物区分を確認",IF(AND(M49="確認済",NOT(IF(ISNUMBER(N49),AND(N49&gt;=43831,N49&lt;=73050,N49=INT(N49)),FALSE()))),"現物確認日が必須",IF(AND(M49="未確認",COUNTA(N49)&gt;0),"現物未確認の日付は空欄",IF(NOT(IF(ISNUMBER(O49),AND(O49&gt;=43831,O49&lt;=73050,O49=INT(O49)),FALSE())),"記録確認日が必須",IF(OR(O49&gt;備品の確認!$B$3,AND(COUNTA(I49)&gt;0,I49&gt;O49),AND(F49="返却済",K49&gt;O49),AND(M49="確認済",N49&gt;O49)),"貸出/返却/現物日≦記録確認日≦基準日","確認済み"))))))))))))))))))))))))))</f>
        <v/>
      </c>
      <c r="W49" s="6" t="str">
        <f aca="false">IF(V49="","",IF(V49="確認済み",0,1))</f>
        <v/>
      </c>
      <c r="X49" s="6" t="n">
        <f aca="false">IF(COUNTA(A49:O49)=0,IF(AND(V49="",W49="",P49="",Q49="",R49="",S49="",T49="",U49=""),0,1),IF(NOT(AND(ISTEXT(V49),V49=IF(COUNTA(A49:O49)=0,"",IF(NOT(AND(ISTEXT(A49),LEN(A49)=8,EXACT(LEFT(A49,4),"AST-"),ISNUMBER(FIND(MID(A49,5,1)&amp;"x","0x1x2x3x4x5x6x7x8x9x")),ISNUMBER(FIND(MID(A49,6,1)&amp;"x","0x1x2x3x4x5x6x7x8x9x")),ISNUMBER(FIND(MID(A49,7,1)&amp;"x","0x1x2x3x4x5x6x7x8x9x")),ISNUMBER(FIND(MID(A49,8,1)&amp;"x","0x1x2x3x4x5x6x7x8x9x")))),"備品IDはAST-と半角数字4桁",IF(COUNTIFS($A$8:$A$57,A49)&gt;1,"備品IDが重複",IF(NOT(OR(B49="PC",B49="周辺機器",B49="工具",B49="その他",B49="未確認")),"種類を確認",IF(NOT(AND(ISTEXT(C49),LEN(C49)=8,EXACT(LEFT(C49,4),"LOC-"),ISNUMBER(FIND(MID(C49,5,1)&amp;"x","0x1x2x3x4x5x6x7x8x9x")),ISNUMBER(FIND(MID(C49,6,1)&amp;"x","0x1x2x3x4x5x6x7x8x9x")),ISNUMBER(FIND(MID(C49,7,1)&amp;"x","0x1x2x3x4x5x6x7x8x9x")),ISNUMBER(FIND(MID(C49,8,1)&amp;"x","0x1x2x3x4x5x6x7x8x9x")))),"登録保管先IDはLOC-と半角数字4桁",IF(NOT(OR(D49="確認済",D49="未確認")),"所在区分を確認",IF(AND(D49="確認済",NOT(AND(ISTEXT(E49),LEN(E49)=8,EXACT(LEFT(E49,4),"LOC-"),ISNUMBER(FIND(MID(E49,5,1)&amp;"x","0x1x2x3x4x5x6x7x8x9x")),ISNUMBER(FIND(MID(E49,6,1)&amp;"x","0x1x2x3x4x5x6x7x8x9x")),ISNUMBER(FIND(MID(E49,7,1)&amp;"x","0x1x2x3x4x5x6x7x8x9x")),ISNUMBER(FIND(MID(E49,8,1)&amp;"x","0x1x2x3x4x5x6x7x8x9x"))))),"確認済所在IDが必須",IF(AND(D49="未確認",COUNTA(E49)&gt;0),"所在未確認は所在ID空欄",IF(NOT(OR(F49="保管中",F49="貸出中",F49="返却済",F49="未確認")),"利用区分を確認",IF(AND(F49="保管中",NOT(AND(G49="対象外",COUNTA(H49:K49)=0))),"保管中の借用者は対象外/貸出欄は空欄",IF(AND(F49&lt;&gt;"保管中",NOT(OR(G49="確認済",G49="未確認"))),"借用者を確認/未確認で記録",IF(AND(G49="確認済",NOT(AND(ISTEXT(H49),LEN(H49)=8,EXACT(LEFT(H49,4),"PER-"),ISNUMBER(FIND(MID(H49,5,1)&amp;"x","0x1x2x3x4x5x6x7x8x9x")),ISNUMBER(FIND(MID(H49,6,1)&amp;"x","0x1x2x3x4x5x6x7x8x9x")),ISNUMBER(FIND(MID(H49,7,1)&amp;"x","0x1x2x3x4x5x6x7x8x9x")),ISNUMBER(FIND(MID(H49,8,1)&amp;"x","0x1x2x3x4x5x6x7x8x9x"))))),"確認済借用者IDが必須",IF(AND(G49&lt;&gt;"確認済",COUNTA(H49)&gt;0),"未確認/対象外の借用者IDは空欄",IF(AND(OR(F49="貸出中",F49="返却済"),NOT(IF(ISNUMBER(I49),AND(I49&gt;=43831,I49&lt;=73050,I49=INT(I49)),FALSE()))),"貸出日が必須",IF(AND(COUNTA(I49)&gt;0,NOT(IF(ISNUMBER(I49),AND(I49&gt;=43831,I49&lt;=73050,I49=INT(I49)),FALSE()))),"貸出日は2020〜2099年/時刻なし",IF(AND(COUNTA(J49)&gt;0,NOT(IF(ISNUMBER(J49),AND(J49&gt;=43831,J49&lt;=73050,J49=INT(J49)),FALSE()))),"返却期日は2020〜2099年/時刻なし",IF(AND(COUNTA(J49)&gt;0,OR(COUNTA(I49)=0,J49&lt;I49)),"期日は貸出日以上/貸出日必須",IF(AND(F49="返却済",NOT(IF(ISNUMBER(K49),AND(K49&gt;=43831,K49&lt;=73050,K49=INT(K49)),FALSE()))),"返却済の返却日が必須",IF(AND(F49&lt;&gt;"返却済",COUNTA(K49)&gt;0),"返却済以外の返却日は空欄",IF(AND(F49="返却済",K49&lt;I49),"返却日は貸出日以上",IF(NOT(OR(L49="確認済",L49="要対応",L49="未確認")),"状態確認を記録",IF(NOT(OR(M49="確認済",M49="未確認")),"現物区分を確認",IF(AND(M49="確認済",NOT(IF(ISNUMBER(N49),AND(N49&gt;=43831,N49&lt;=73050,N49=INT(N49)),FALSE()))),"現物確認日が必須",IF(AND(M49="未確認",COUNTA(N49)&gt;0),"現物未確認の日付は空欄",IF(NOT(IF(ISNUMBER(O49),AND(O49&gt;=43831,O49&lt;=73050,O49=INT(O49)),FALSE())),"記録確認日が必須",IF(OR(O49&gt;備品の確認!$B$3,AND(COUNTA(I49)&gt;0,I49&gt;O49),AND(F49="返却済",K49&gt;O49),AND(M49="確認済",N49&gt;O49)),"貸出/返却/現物日≦記録確認日≦基準日","確認済み")))))))))))))))))))))))))),ISNUMBER(W49),W49=IF(V49="確認済み",0,1))),1,IF(W49&lt;&gt;0,0,IF(AND(IF(AND(F49="貸出中",COUNTA(J49)&gt;0),ISNUMBER(P49),ISTEXT(P49)),P49=IF(AND(F49="貸出中",COUNTA(J49)&gt;0),J49-備品の確認!$B$3,""),IF(AND(F49="返却済",COUNTA(J49)&gt;0),ISNUMBER(Q49),ISTEXT(Q49)),Q49=IF(AND(F49="返却済",COUNTA(J49)&gt;0),K49-J49,""),IF(M49="確認済",ISNUMBER(R49),ISTEXT(R49)),R49=IF(M49="確認済",備品の確認!$B$3-N49,""),ISTEXT(S49),S49=IF(M49="未確認","現物未確認",IF(R49&gt;備品の確認!$E$3,"確認間隔超過","確認間隔内")),ISTEXT(T49),T49=IF(F49="保管中","保管記録",IF(F49="返却済","返却記録",IF(F49="未確認","利用未確認",IF(COUNTA(J49)=0,"期限未確認",IF(P49&lt;0,"返却期限超過",IF(P49=0,"返却期日","貸出中")))))),ISNUMBER(U49),U49=IF(OR(B49="未確認",D49="未確認",F49="未確認",G49="未確認",L49&lt;&gt;"確認済",M49="未確認",S49="確認間隔超過",AND(F49="貸出中",OR(COUNTA(J49)=0,P49&lt;=0))),1,0)),0,1))))</f>
        <v>0</v>
      </c>
    </row>
    <row r="50" customFormat="false" ht="32" hidden="false" customHeight="true" outlineLevel="0" collapsed="false">
      <c r="A50" s="11"/>
      <c r="B50" s="12"/>
      <c r="C50" s="11"/>
      <c r="D50" s="13"/>
      <c r="E50" s="11"/>
      <c r="F50" s="13"/>
      <c r="G50" s="13"/>
      <c r="H50" s="11"/>
      <c r="I50" s="4"/>
      <c r="J50" s="4"/>
      <c r="K50" s="4"/>
      <c r="L50" s="13"/>
      <c r="M50" s="13"/>
      <c r="N50" s="4"/>
      <c r="O50" s="4"/>
      <c r="P50" s="14" t="str">
        <f aca="false">IF(V50="","",IF(W50&lt;&gt;0,NA(),IF(AND(F50="貸出中",COUNTA(J50)&gt;0),J50-備品の確認!$B$3,"")))</f>
        <v/>
      </c>
      <c r="Q50" s="14" t="str">
        <f aca="false">IF(V50="","",IF(W50&lt;&gt;0,NA(),IF(AND(F50="返却済",COUNTA(J50)&gt;0),K50-J50,"")))</f>
        <v/>
      </c>
      <c r="R50" s="14" t="str">
        <f aca="false">IF(V50="","",IF(W50&lt;&gt;0,NA(),IF(M50="確認済",備品の確認!$B$3-N50,"")))</f>
        <v/>
      </c>
      <c r="S50" s="8" t="str">
        <f aca="false">IF(V50="","",IF(W50&lt;&gt;0,NA(),IF(M50="未確認","現物未確認",IF(R50&gt;備品の確認!$E$3,"確認間隔超過","確認間隔内"))))</f>
        <v/>
      </c>
      <c r="T50" s="8" t="str">
        <f aca="false">IF(V50="","",IF(W50&lt;&gt;0,NA(),IF(F50="保管中","保管記録",IF(F50="返却済","返却記録",IF(F50="未確認","利用未確認",IF(COUNTA(J50)=0,"期限未確認",IF(P50&lt;0,"返却期限超過",IF(P50=0,"返却期日","貸出中"))))))))</f>
        <v/>
      </c>
      <c r="U50" s="1" t="str">
        <f aca="false">IF(V50="","",IF(W50&lt;&gt;0,NA(),IF(OR(B50="未確認",D50="未確認",F50="未確認",G50="未確認",L50&lt;&gt;"確認済",M50="未確認",S50="確認間隔超過",AND(F50="貸出中",OR(COUNTA(J50)=0,P50&lt;=0))),1,0)))</f>
        <v/>
      </c>
      <c r="V50" s="10" t="str">
        <f aca="false">IF(COUNTA(A50:O50)=0,"",IF(NOT(AND(ISTEXT(A50),LEN(A50)=8,EXACT(LEFT(A50,4),"AST-"),ISNUMBER(FIND(MID(A50,5,1)&amp;"x","0x1x2x3x4x5x6x7x8x9x")),ISNUMBER(FIND(MID(A50,6,1)&amp;"x","0x1x2x3x4x5x6x7x8x9x")),ISNUMBER(FIND(MID(A50,7,1)&amp;"x","0x1x2x3x4x5x6x7x8x9x")),ISNUMBER(FIND(MID(A50,8,1)&amp;"x","0x1x2x3x4x5x6x7x8x9x")))),"備品IDはAST-と半角数字4桁",IF(COUNTIFS($A$8:$A$57,A50)&gt;1,"備品IDが重複",IF(NOT(OR(B50="PC",B50="周辺機器",B50="工具",B50="その他",B50="未確認")),"種類を確認",IF(NOT(AND(ISTEXT(C50),LEN(C50)=8,EXACT(LEFT(C50,4),"LOC-"),ISNUMBER(FIND(MID(C50,5,1)&amp;"x","0x1x2x3x4x5x6x7x8x9x")),ISNUMBER(FIND(MID(C50,6,1)&amp;"x","0x1x2x3x4x5x6x7x8x9x")),ISNUMBER(FIND(MID(C50,7,1)&amp;"x","0x1x2x3x4x5x6x7x8x9x")),ISNUMBER(FIND(MID(C50,8,1)&amp;"x","0x1x2x3x4x5x6x7x8x9x")))),"登録保管先IDはLOC-と半角数字4桁",IF(NOT(OR(D50="確認済",D50="未確認")),"所在区分を確認",IF(AND(D50="確認済",NOT(AND(ISTEXT(E50),LEN(E50)=8,EXACT(LEFT(E50,4),"LOC-"),ISNUMBER(FIND(MID(E50,5,1)&amp;"x","0x1x2x3x4x5x6x7x8x9x")),ISNUMBER(FIND(MID(E50,6,1)&amp;"x","0x1x2x3x4x5x6x7x8x9x")),ISNUMBER(FIND(MID(E50,7,1)&amp;"x","0x1x2x3x4x5x6x7x8x9x")),ISNUMBER(FIND(MID(E50,8,1)&amp;"x","0x1x2x3x4x5x6x7x8x9x"))))),"確認済所在IDが必須",IF(AND(D50="未確認",COUNTA(E50)&gt;0),"所在未確認は所在ID空欄",IF(NOT(OR(F50="保管中",F50="貸出中",F50="返却済",F50="未確認")),"利用区分を確認",IF(AND(F50="保管中",NOT(AND(G50="対象外",COUNTA(H50:K50)=0))),"保管中の借用者は対象外/貸出欄は空欄",IF(AND(F50&lt;&gt;"保管中",NOT(OR(G50="確認済",G50="未確認"))),"借用者を確認/未確認で記録",IF(AND(G50="確認済",NOT(AND(ISTEXT(H50),LEN(H50)=8,EXACT(LEFT(H50,4),"PER-"),ISNUMBER(FIND(MID(H50,5,1)&amp;"x","0x1x2x3x4x5x6x7x8x9x")),ISNUMBER(FIND(MID(H50,6,1)&amp;"x","0x1x2x3x4x5x6x7x8x9x")),ISNUMBER(FIND(MID(H50,7,1)&amp;"x","0x1x2x3x4x5x6x7x8x9x")),ISNUMBER(FIND(MID(H50,8,1)&amp;"x","0x1x2x3x4x5x6x7x8x9x"))))),"確認済借用者IDが必須",IF(AND(G50&lt;&gt;"確認済",COUNTA(H50)&gt;0),"未確認/対象外の借用者IDは空欄",IF(AND(OR(F50="貸出中",F50="返却済"),NOT(IF(ISNUMBER(I50),AND(I50&gt;=43831,I50&lt;=73050,I50=INT(I50)),FALSE()))),"貸出日が必須",IF(AND(COUNTA(I50)&gt;0,NOT(IF(ISNUMBER(I50),AND(I50&gt;=43831,I50&lt;=73050,I50=INT(I50)),FALSE()))),"貸出日は2020〜2099年/時刻なし",IF(AND(COUNTA(J50)&gt;0,NOT(IF(ISNUMBER(J50),AND(J50&gt;=43831,J50&lt;=73050,J50=INT(J50)),FALSE()))),"返却期日は2020〜2099年/時刻なし",IF(AND(COUNTA(J50)&gt;0,OR(COUNTA(I50)=0,J50&lt;I50)),"期日は貸出日以上/貸出日必須",IF(AND(F50="返却済",NOT(IF(ISNUMBER(K50),AND(K50&gt;=43831,K50&lt;=73050,K50=INT(K50)),FALSE()))),"返却済の返却日が必須",IF(AND(F50&lt;&gt;"返却済",COUNTA(K50)&gt;0),"返却済以外の返却日は空欄",IF(AND(F50="返却済",K50&lt;I50),"返却日は貸出日以上",IF(NOT(OR(L50="確認済",L50="要対応",L50="未確認")),"状態確認を記録",IF(NOT(OR(M50="確認済",M50="未確認")),"現物区分を確認",IF(AND(M50="確認済",NOT(IF(ISNUMBER(N50),AND(N50&gt;=43831,N50&lt;=73050,N50=INT(N50)),FALSE()))),"現物確認日が必須",IF(AND(M50="未確認",COUNTA(N50)&gt;0),"現物未確認の日付は空欄",IF(NOT(IF(ISNUMBER(O50),AND(O50&gt;=43831,O50&lt;=73050,O50=INT(O50)),FALSE())),"記録確認日が必須",IF(OR(O50&gt;備品の確認!$B$3,AND(COUNTA(I50)&gt;0,I50&gt;O50),AND(F50="返却済",K50&gt;O50),AND(M50="確認済",N50&gt;O50)),"貸出/返却/現物日≦記録確認日≦基準日","確認済み"))))))))))))))))))))))))))</f>
        <v/>
      </c>
      <c r="W50" s="6" t="str">
        <f aca="false">IF(V50="","",IF(V50="確認済み",0,1))</f>
        <v/>
      </c>
      <c r="X50" s="6" t="n">
        <f aca="false">IF(COUNTA(A50:O50)=0,IF(AND(V50="",W50="",P50="",Q50="",R50="",S50="",T50="",U50=""),0,1),IF(NOT(AND(ISTEXT(V50),V50=IF(COUNTA(A50:O50)=0,"",IF(NOT(AND(ISTEXT(A50),LEN(A50)=8,EXACT(LEFT(A50,4),"AST-"),ISNUMBER(FIND(MID(A50,5,1)&amp;"x","0x1x2x3x4x5x6x7x8x9x")),ISNUMBER(FIND(MID(A50,6,1)&amp;"x","0x1x2x3x4x5x6x7x8x9x")),ISNUMBER(FIND(MID(A50,7,1)&amp;"x","0x1x2x3x4x5x6x7x8x9x")),ISNUMBER(FIND(MID(A50,8,1)&amp;"x","0x1x2x3x4x5x6x7x8x9x")))),"備品IDはAST-と半角数字4桁",IF(COUNTIFS($A$8:$A$57,A50)&gt;1,"備品IDが重複",IF(NOT(OR(B50="PC",B50="周辺機器",B50="工具",B50="その他",B50="未確認")),"種類を確認",IF(NOT(AND(ISTEXT(C50),LEN(C50)=8,EXACT(LEFT(C50,4),"LOC-"),ISNUMBER(FIND(MID(C50,5,1)&amp;"x","0x1x2x3x4x5x6x7x8x9x")),ISNUMBER(FIND(MID(C50,6,1)&amp;"x","0x1x2x3x4x5x6x7x8x9x")),ISNUMBER(FIND(MID(C50,7,1)&amp;"x","0x1x2x3x4x5x6x7x8x9x")),ISNUMBER(FIND(MID(C50,8,1)&amp;"x","0x1x2x3x4x5x6x7x8x9x")))),"登録保管先IDはLOC-と半角数字4桁",IF(NOT(OR(D50="確認済",D50="未確認")),"所在区分を確認",IF(AND(D50="確認済",NOT(AND(ISTEXT(E50),LEN(E50)=8,EXACT(LEFT(E50,4),"LOC-"),ISNUMBER(FIND(MID(E50,5,1)&amp;"x","0x1x2x3x4x5x6x7x8x9x")),ISNUMBER(FIND(MID(E50,6,1)&amp;"x","0x1x2x3x4x5x6x7x8x9x")),ISNUMBER(FIND(MID(E50,7,1)&amp;"x","0x1x2x3x4x5x6x7x8x9x")),ISNUMBER(FIND(MID(E50,8,1)&amp;"x","0x1x2x3x4x5x6x7x8x9x"))))),"確認済所在IDが必須",IF(AND(D50="未確認",COUNTA(E50)&gt;0),"所在未確認は所在ID空欄",IF(NOT(OR(F50="保管中",F50="貸出中",F50="返却済",F50="未確認")),"利用区分を確認",IF(AND(F50="保管中",NOT(AND(G50="対象外",COUNTA(H50:K50)=0))),"保管中の借用者は対象外/貸出欄は空欄",IF(AND(F50&lt;&gt;"保管中",NOT(OR(G50="確認済",G50="未確認"))),"借用者を確認/未確認で記録",IF(AND(G50="確認済",NOT(AND(ISTEXT(H50),LEN(H50)=8,EXACT(LEFT(H50,4),"PER-"),ISNUMBER(FIND(MID(H50,5,1)&amp;"x","0x1x2x3x4x5x6x7x8x9x")),ISNUMBER(FIND(MID(H50,6,1)&amp;"x","0x1x2x3x4x5x6x7x8x9x")),ISNUMBER(FIND(MID(H50,7,1)&amp;"x","0x1x2x3x4x5x6x7x8x9x")),ISNUMBER(FIND(MID(H50,8,1)&amp;"x","0x1x2x3x4x5x6x7x8x9x"))))),"確認済借用者IDが必須",IF(AND(G50&lt;&gt;"確認済",COUNTA(H50)&gt;0),"未確認/対象外の借用者IDは空欄",IF(AND(OR(F50="貸出中",F50="返却済"),NOT(IF(ISNUMBER(I50),AND(I50&gt;=43831,I50&lt;=73050,I50=INT(I50)),FALSE()))),"貸出日が必須",IF(AND(COUNTA(I50)&gt;0,NOT(IF(ISNUMBER(I50),AND(I50&gt;=43831,I50&lt;=73050,I50=INT(I50)),FALSE()))),"貸出日は2020〜2099年/時刻なし",IF(AND(COUNTA(J50)&gt;0,NOT(IF(ISNUMBER(J50),AND(J50&gt;=43831,J50&lt;=73050,J50=INT(J50)),FALSE()))),"返却期日は2020〜2099年/時刻なし",IF(AND(COUNTA(J50)&gt;0,OR(COUNTA(I50)=0,J50&lt;I50)),"期日は貸出日以上/貸出日必須",IF(AND(F50="返却済",NOT(IF(ISNUMBER(K50),AND(K50&gt;=43831,K50&lt;=73050,K50=INT(K50)),FALSE()))),"返却済の返却日が必須",IF(AND(F50&lt;&gt;"返却済",COUNTA(K50)&gt;0),"返却済以外の返却日は空欄",IF(AND(F50="返却済",K50&lt;I50),"返却日は貸出日以上",IF(NOT(OR(L50="確認済",L50="要対応",L50="未確認")),"状態確認を記録",IF(NOT(OR(M50="確認済",M50="未確認")),"現物区分を確認",IF(AND(M50="確認済",NOT(IF(ISNUMBER(N50),AND(N50&gt;=43831,N50&lt;=73050,N50=INT(N50)),FALSE()))),"現物確認日が必須",IF(AND(M50="未確認",COUNTA(N50)&gt;0),"現物未確認の日付は空欄",IF(NOT(IF(ISNUMBER(O50),AND(O50&gt;=43831,O50&lt;=73050,O50=INT(O50)),FALSE())),"記録確認日が必須",IF(OR(O50&gt;備品の確認!$B$3,AND(COUNTA(I50)&gt;0,I50&gt;O50),AND(F50="返却済",K50&gt;O50),AND(M50="確認済",N50&gt;O50)),"貸出/返却/現物日≦記録確認日≦基準日","確認済み")))))))))))))))))))))))))),ISNUMBER(W50),W50=IF(V50="確認済み",0,1))),1,IF(W50&lt;&gt;0,0,IF(AND(IF(AND(F50="貸出中",COUNTA(J50)&gt;0),ISNUMBER(P50),ISTEXT(P50)),P50=IF(AND(F50="貸出中",COUNTA(J50)&gt;0),J50-備品の確認!$B$3,""),IF(AND(F50="返却済",COUNTA(J50)&gt;0),ISNUMBER(Q50),ISTEXT(Q50)),Q50=IF(AND(F50="返却済",COUNTA(J50)&gt;0),K50-J50,""),IF(M50="確認済",ISNUMBER(R50),ISTEXT(R50)),R50=IF(M50="確認済",備品の確認!$B$3-N50,""),ISTEXT(S50),S50=IF(M50="未確認","現物未確認",IF(R50&gt;備品の確認!$E$3,"確認間隔超過","確認間隔内")),ISTEXT(T50),T50=IF(F50="保管中","保管記録",IF(F50="返却済","返却記録",IF(F50="未確認","利用未確認",IF(COUNTA(J50)=0,"期限未確認",IF(P50&lt;0,"返却期限超過",IF(P50=0,"返却期日","貸出中")))))),ISNUMBER(U50),U50=IF(OR(B50="未確認",D50="未確認",F50="未確認",G50="未確認",L50&lt;&gt;"確認済",M50="未確認",S50="確認間隔超過",AND(F50="貸出中",OR(COUNTA(J50)=0,P50&lt;=0))),1,0)),0,1))))</f>
        <v>0</v>
      </c>
    </row>
    <row r="51" customFormat="false" ht="32" hidden="false" customHeight="true" outlineLevel="0" collapsed="false">
      <c r="A51" s="11"/>
      <c r="B51" s="12"/>
      <c r="C51" s="11"/>
      <c r="D51" s="13"/>
      <c r="E51" s="11"/>
      <c r="F51" s="13"/>
      <c r="G51" s="13"/>
      <c r="H51" s="11"/>
      <c r="I51" s="4"/>
      <c r="J51" s="4"/>
      <c r="K51" s="4"/>
      <c r="L51" s="13"/>
      <c r="M51" s="13"/>
      <c r="N51" s="4"/>
      <c r="O51" s="4"/>
      <c r="P51" s="14" t="str">
        <f aca="false">IF(V51="","",IF(W51&lt;&gt;0,NA(),IF(AND(F51="貸出中",COUNTA(J51)&gt;0),J51-備品の確認!$B$3,"")))</f>
        <v/>
      </c>
      <c r="Q51" s="14" t="str">
        <f aca="false">IF(V51="","",IF(W51&lt;&gt;0,NA(),IF(AND(F51="返却済",COUNTA(J51)&gt;0),K51-J51,"")))</f>
        <v/>
      </c>
      <c r="R51" s="14" t="str">
        <f aca="false">IF(V51="","",IF(W51&lt;&gt;0,NA(),IF(M51="確認済",備品の確認!$B$3-N51,"")))</f>
        <v/>
      </c>
      <c r="S51" s="8" t="str">
        <f aca="false">IF(V51="","",IF(W51&lt;&gt;0,NA(),IF(M51="未確認","現物未確認",IF(R51&gt;備品の確認!$E$3,"確認間隔超過","確認間隔内"))))</f>
        <v/>
      </c>
      <c r="T51" s="8" t="str">
        <f aca="false">IF(V51="","",IF(W51&lt;&gt;0,NA(),IF(F51="保管中","保管記録",IF(F51="返却済","返却記録",IF(F51="未確認","利用未確認",IF(COUNTA(J51)=0,"期限未確認",IF(P51&lt;0,"返却期限超過",IF(P51=0,"返却期日","貸出中"))))))))</f>
        <v/>
      </c>
      <c r="U51" s="1" t="str">
        <f aca="false">IF(V51="","",IF(W51&lt;&gt;0,NA(),IF(OR(B51="未確認",D51="未確認",F51="未確認",G51="未確認",L51&lt;&gt;"確認済",M51="未確認",S51="確認間隔超過",AND(F51="貸出中",OR(COUNTA(J51)=0,P51&lt;=0))),1,0)))</f>
        <v/>
      </c>
      <c r="V51" s="10" t="str">
        <f aca="false">IF(COUNTA(A51:O51)=0,"",IF(NOT(AND(ISTEXT(A51),LEN(A51)=8,EXACT(LEFT(A51,4),"AST-"),ISNUMBER(FIND(MID(A51,5,1)&amp;"x","0x1x2x3x4x5x6x7x8x9x")),ISNUMBER(FIND(MID(A51,6,1)&amp;"x","0x1x2x3x4x5x6x7x8x9x")),ISNUMBER(FIND(MID(A51,7,1)&amp;"x","0x1x2x3x4x5x6x7x8x9x")),ISNUMBER(FIND(MID(A51,8,1)&amp;"x","0x1x2x3x4x5x6x7x8x9x")))),"備品IDはAST-と半角数字4桁",IF(COUNTIFS($A$8:$A$57,A51)&gt;1,"備品IDが重複",IF(NOT(OR(B51="PC",B51="周辺機器",B51="工具",B51="その他",B51="未確認")),"種類を確認",IF(NOT(AND(ISTEXT(C51),LEN(C51)=8,EXACT(LEFT(C51,4),"LOC-"),ISNUMBER(FIND(MID(C51,5,1)&amp;"x","0x1x2x3x4x5x6x7x8x9x")),ISNUMBER(FIND(MID(C51,6,1)&amp;"x","0x1x2x3x4x5x6x7x8x9x")),ISNUMBER(FIND(MID(C51,7,1)&amp;"x","0x1x2x3x4x5x6x7x8x9x")),ISNUMBER(FIND(MID(C51,8,1)&amp;"x","0x1x2x3x4x5x6x7x8x9x")))),"登録保管先IDはLOC-と半角数字4桁",IF(NOT(OR(D51="確認済",D51="未確認")),"所在区分を確認",IF(AND(D51="確認済",NOT(AND(ISTEXT(E51),LEN(E51)=8,EXACT(LEFT(E51,4),"LOC-"),ISNUMBER(FIND(MID(E51,5,1)&amp;"x","0x1x2x3x4x5x6x7x8x9x")),ISNUMBER(FIND(MID(E51,6,1)&amp;"x","0x1x2x3x4x5x6x7x8x9x")),ISNUMBER(FIND(MID(E51,7,1)&amp;"x","0x1x2x3x4x5x6x7x8x9x")),ISNUMBER(FIND(MID(E51,8,1)&amp;"x","0x1x2x3x4x5x6x7x8x9x"))))),"確認済所在IDが必須",IF(AND(D51="未確認",COUNTA(E51)&gt;0),"所在未確認は所在ID空欄",IF(NOT(OR(F51="保管中",F51="貸出中",F51="返却済",F51="未確認")),"利用区分を確認",IF(AND(F51="保管中",NOT(AND(G51="対象外",COUNTA(H51:K51)=0))),"保管中の借用者は対象外/貸出欄は空欄",IF(AND(F51&lt;&gt;"保管中",NOT(OR(G51="確認済",G51="未確認"))),"借用者を確認/未確認で記録",IF(AND(G51="確認済",NOT(AND(ISTEXT(H51),LEN(H51)=8,EXACT(LEFT(H51,4),"PER-"),ISNUMBER(FIND(MID(H51,5,1)&amp;"x","0x1x2x3x4x5x6x7x8x9x")),ISNUMBER(FIND(MID(H51,6,1)&amp;"x","0x1x2x3x4x5x6x7x8x9x")),ISNUMBER(FIND(MID(H51,7,1)&amp;"x","0x1x2x3x4x5x6x7x8x9x")),ISNUMBER(FIND(MID(H51,8,1)&amp;"x","0x1x2x3x4x5x6x7x8x9x"))))),"確認済借用者IDが必須",IF(AND(G51&lt;&gt;"確認済",COUNTA(H51)&gt;0),"未確認/対象外の借用者IDは空欄",IF(AND(OR(F51="貸出中",F51="返却済"),NOT(IF(ISNUMBER(I51),AND(I51&gt;=43831,I51&lt;=73050,I51=INT(I51)),FALSE()))),"貸出日が必須",IF(AND(COUNTA(I51)&gt;0,NOT(IF(ISNUMBER(I51),AND(I51&gt;=43831,I51&lt;=73050,I51=INT(I51)),FALSE()))),"貸出日は2020〜2099年/時刻なし",IF(AND(COUNTA(J51)&gt;0,NOT(IF(ISNUMBER(J51),AND(J51&gt;=43831,J51&lt;=73050,J51=INT(J51)),FALSE()))),"返却期日は2020〜2099年/時刻なし",IF(AND(COUNTA(J51)&gt;0,OR(COUNTA(I51)=0,J51&lt;I51)),"期日は貸出日以上/貸出日必須",IF(AND(F51="返却済",NOT(IF(ISNUMBER(K51),AND(K51&gt;=43831,K51&lt;=73050,K51=INT(K51)),FALSE()))),"返却済の返却日が必須",IF(AND(F51&lt;&gt;"返却済",COUNTA(K51)&gt;0),"返却済以外の返却日は空欄",IF(AND(F51="返却済",K51&lt;I51),"返却日は貸出日以上",IF(NOT(OR(L51="確認済",L51="要対応",L51="未確認")),"状態確認を記録",IF(NOT(OR(M51="確認済",M51="未確認")),"現物区分を確認",IF(AND(M51="確認済",NOT(IF(ISNUMBER(N51),AND(N51&gt;=43831,N51&lt;=73050,N51=INT(N51)),FALSE()))),"現物確認日が必須",IF(AND(M51="未確認",COUNTA(N51)&gt;0),"現物未確認の日付は空欄",IF(NOT(IF(ISNUMBER(O51),AND(O51&gt;=43831,O51&lt;=73050,O51=INT(O51)),FALSE())),"記録確認日が必須",IF(OR(O51&gt;備品の確認!$B$3,AND(COUNTA(I51)&gt;0,I51&gt;O51),AND(F51="返却済",K51&gt;O51),AND(M51="確認済",N51&gt;O51)),"貸出/返却/現物日≦記録確認日≦基準日","確認済み"))))))))))))))))))))))))))</f>
        <v/>
      </c>
      <c r="W51" s="6" t="str">
        <f aca="false">IF(V51="","",IF(V51="確認済み",0,1))</f>
        <v/>
      </c>
      <c r="X51" s="6" t="n">
        <f aca="false">IF(COUNTA(A51:O51)=0,IF(AND(V51="",W51="",P51="",Q51="",R51="",S51="",T51="",U51=""),0,1),IF(NOT(AND(ISTEXT(V51),V51=IF(COUNTA(A51:O51)=0,"",IF(NOT(AND(ISTEXT(A51),LEN(A51)=8,EXACT(LEFT(A51,4),"AST-"),ISNUMBER(FIND(MID(A51,5,1)&amp;"x","0x1x2x3x4x5x6x7x8x9x")),ISNUMBER(FIND(MID(A51,6,1)&amp;"x","0x1x2x3x4x5x6x7x8x9x")),ISNUMBER(FIND(MID(A51,7,1)&amp;"x","0x1x2x3x4x5x6x7x8x9x")),ISNUMBER(FIND(MID(A51,8,1)&amp;"x","0x1x2x3x4x5x6x7x8x9x")))),"備品IDはAST-と半角数字4桁",IF(COUNTIFS($A$8:$A$57,A51)&gt;1,"備品IDが重複",IF(NOT(OR(B51="PC",B51="周辺機器",B51="工具",B51="その他",B51="未確認")),"種類を確認",IF(NOT(AND(ISTEXT(C51),LEN(C51)=8,EXACT(LEFT(C51,4),"LOC-"),ISNUMBER(FIND(MID(C51,5,1)&amp;"x","0x1x2x3x4x5x6x7x8x9x")),ISNUMBER(FIND(MID(C51,6,1)&amp;"x","0x1x2x3x4x5x6x7x8x9x")),ISNUMBER(FIND(MID(C51,7,1)&amp;"x","0x1x2x3x4x5x6x7x8x9x")),ISNUMBER(FIND(MID(C51,8,1)&amp;"x","0x1x2x3x4x5x6x7x8x9x")))),"登録保管先IDはLOC-と半角数字4桁",IF(NOT(OR(D51="確認済",D51="未確認")),"所在区分を確認",IF(AND(D51="確認済",NOT(AND(ISTEXT(E51),LEN(E51)=8,EXACT(LEFT(E51,4),"LOC-"),ISNUMBER(FIND(MID(E51,5,1)&amp;"x","0x1x2x3x4x5x6x7x8x9x")),ISNUMBER(FIND(MID(E51,6,1)&amp;"x","0x1x2x3x4x5x6x7x8x9x")),ISNUMBER(FIND(MID(E51,7,1)&amp;"x","0x1x2x3x4x5x6x7x8x9x")),ISNUMBER(FIND(MID(E51,8,1)&amp;"x","0x1x2x3x4x5x6x7x8x9x"))))),"確認済所在IDが必須",IF(AND(D51="未確認",COUNTA(E51)&gt;0),"所在未確認は所在ID空欄",IF(NOT(OR(F51="保管中",F51="貸出中",F51="返却済",F51="未確認")),"利用区分を確認",IF(AND(F51="保管中",NOT(AND(G51="対象外",COUNTA(H51:K51)=0))),"保管中の借用者は対象外/貸出欄は空欄",IF(AND(F51&lt;&gt;"保管中",NOT(OR(G51="確認済",G51="未確認"))),"借用者を確認/未確認で記録",IF(AND(G51="確認済",NOT(AND(ISTEXT(H51),LEN(H51)=8,EXACT(LEFT(H51,4),"PER-"),ISNUMBER(FIND(MID(H51,5,1)&amp;"x","0x1x2x3x4x5x6x7x8x9x")),ISNUMBER(FIND(MID(H51,6,1)&amp;"x","0x1x2x3x4x5x6x7x8x9x")),ISNUMBER(FIND(MID(H51,7,1)&amp;"x","0x1x2x3x4x5x6x7x8x9x")),ISNUMBER(FIND(MID(H51,8,1)&amp;"x","0x1x2x3x4x5x6x7x8x9x"))))),"確認済借用者IDが必須",IF(AND(G51&lt;&gt;"確認済",COUNTA(H51)&gt;0),"未確認/対象外の借用者IDは空欄",IF(AND(OR(F51="貸出中",F51="返却済"),NOT(IF(ISNUMBER(I51),AND(I51&gt;=43831,I51&lt;=73050,I51=INT(I51)),FALSE()))),"貸出日が必須",IF(AND(COUNTA(I51)&gt;0,NOT(IF(ISNUMBER(I51),AND(I51&gt;=43831,I51&lt;=73050,I51=INT(I51)),FALSE()))),"貸出日は2020〜2099年/時刻なし",IF(AND(COUNTA(J51)&gt;0,NOT(IF(ISNUMBER(J51),AND(J51&gt;=43831,J51&lt;=73050,J51=INT(J51)),FALSE()))),"返却期日は2020〜2099年/時刻なし",IF(AND(COUNTA(J51)&gt;0,OR(COUNTA(I51)=0,J51&lt;I51)),"期日は貸出日以上/貸出日必須",IF(AND(F51="返却済",NOT(IF(ISNUMBER(K51),AND(K51&gt;=43831,K51&lt;=73050,K51=INT(K51)),FALSE()))),"返却済の返却日が必須",IF(AND(F51&lt;&gt;"返却済",COUNTA(K51)&gt;0),"返却済以外の返却日は空欄",IF(AND(F51="返却済",K51&lt;I51),"返却日は貸出日以上",IF(NOT(OR(L51="確認済",L51="要対応",L51="未確認")),"状態確認を記録",IF(NOT(OR(M51="確認済",M51="未確認")),"現物区分を確認",IF(AND(M51="確認済",NOT(IF(ISNUMBER(N51),AND(N51&gt;=43831,N51&lt;=73050,N51=INT(N51)),FALSE()))),"現物確認日が必須",IF(AND(M51="未確認",COUNTA(N51)&gt;0),"現物未確認の日付は空欄",IF(NOT(IF(ISNUMBER(O51),AND(O51&gt;=43831,O51&lt;=73050,O51=INT(O51)),FALSE())),"記録確認日が必須",IF(OR(O51&gt;備品の確認!$B$3,AND(COUNTA(I51)&gt;0,I51&gt;O51),AND(F51="返却済",K51&gt;O51),AND(M51="確認済",N51&gt;O51)),"貸出/返却/現物日≦記録確認日≦基準日","確認済み")))))))))))))))))))))))))),ISNUMBER(W51),W51=IF(V51="確認済み",0,1))),1,IF(W51&lt;&gt;0,0,IF(AND(IF(AND(F51="貸出中",COUNTA(J51)&gt;0),ISNUMBER(P51),ISTEXT(P51)),P51=IF(AND(F51="貸出中",COUNTA(J51)&gt;0),J51-備品の確認!$B$3,""),IF(AND(F51="返却済",COUNTA(J51)&gt;0),ISNUMBER(Q51),ISTEXT(Q51)),Q51=IF(AND(F51="返却済",COUNTA(J51)&gt;0),K51-J51,""),IF(M51="確認済",ISNUMBER(R51),ISTEXT(R51)),R51=IF(M51="確認済",備品の確認!$B$3-N51,""),ISTEXT(S51),S51=IF(M51="未確認","現物未確認",IF(R51&gt;備品の確認!$E$3,"確認間隔超過","確認間隔内")),ISTEXT(T51),T51=IF(F51="保管中","保管記録",IF(F51="返却済","返却記録",IF(F51="未確認","利用未確認",IF(COUNTA(J51)=0,"期限未確認",IF(P51&lt;0,"返却期限超過",IF(P51=0,"返却期日","貸出中")))))),ISNUMBER(U51),U51=IF(OR(B51="未確認",D51="未確認",F51="未確認",G51="未確認",L51&lt;&gt;"確認済",M51="未確認",S51="確認間隔超過",AND(F51="貸出中",OR(COUNTA(J51)=0,P51&lt;=0))),1,0)),0,1))))</f>
        <v>0</v>
      </c>
    </row>
    <row r="52" customFormat="false" ht="32" hidden="false" customHeight="true" outlineLevel="0" collapsed="false">
      <c r="A52" s="11"/>
      <c r="B52" s="12"/>
      <c r="C52" s="11"/>
      <c r="D52" s="13"/>
      <c r="E52" s="11"/>
      <c r="F52" s="13"/>
      <c r="G52" s="13"/>
      <c r="H52" s="11"/>
      <c r="I52" s="4"/>
      <c r="J52" s="4"/>
      <c r="K52" s="4"/>
      <c r="L52" s="13"/>
      <c r="M52" s="13"/>
      <c r="N52" s="4"/>
      <c r="O52" s="4"/>
      <c r="P52" s="14" t="str">
        <f aca="false">IF(V52="","",IF(W52&lt;&gt;0,NA(),IF(AND(F52="貸出中",COUNTA(J52)&gt;0),J52-備品の確認!$B$3,"")))</f>
        <v/>
      </c>
      <c r="Q52" s="14" t="str">
        <f aca="false">IF(V52="","",IF(W52&lt;&gt;0,NA(),IF(AND(F52="返却済",COUNTA(J52)&gt;0),K52-J52,"")))</f>
        <v/>
      </c>
      <c r="R52" s="14" t="str">
        <f aca="false">IF(V52="","",IF(W52&lt;&gt;0,NA(),IF(M52="確認済",備品の確認!$B$3-N52,"")))</f>
        <v/>
      </c>
      <c r="S52" s="8" t="str">
        <f aca="false">IF(V52="","",IF(W52&lt;&gt;0,NA(),IF(M52="未確認","現物未確認",IF(R52&gt;備品の確認!$E$3,"確認間隔超過","確認間隔内"))))</f>
        <v/>
      </c>
      <c r="T52" s="8" t="str">
        <f aca="false">IF(V52="","",IF(W52&lt;&gt;0,NA(),IF(F52="保管中","保管記録",IF(F52="返却済","返却記録",IF(F52="未確認","利用未確認",IF(COUNTA(J52)=0,"期限未確認",IF(P52&lt;0,"返却期限超過",IF(P52=0,"返却期日","貸出中"))))))))</f>
        <v/>
      </c>
      <c r="U52" s="1" t="str">
        <f aca="false">IF(V52="","",IF(W52&lt;&gt;0,NA(),IF(OR(B52="未確認",D52="未確認",F52="未確認",G52="未確認",L52&lt;&gt;"確認済",M52="未確認",S52="確認間隔超過",AND(F52="貸出中",OR(COUNTA(J52)=0,P52&lt;=0))),1,0)))</f>
        <v/>
      </c>
      <c r="V52" s="10" t="str">
        <f aca="false">IF(COUNTA(A52:O52)=0,"",IF(NOT(AND(ISTEXT(A52),LEN(A52)=8,EXACT(LEFT(A52,4),"AST-"),ISNUMBER(FIND(MID(A52,5,1)&amp;"x","0x1x2x3x4x5x6x7x8x9x")),ISNUMBER(FIND(MID(A52,6,1)&amp;"x","0x1x2x3x4x5x6x7x8x9x")),ISNUMBER(FIND(MID(A52,7,1)&amp;"x","0x1x2x3x4x5x6x7x8x9x")),ISNUMBER(FIND(MID(A52,8,1)&amp;"x","0x1x2x3x4x5x6x7x8x9x")))),"備品IDはAST-と半角数字4桁",IF(COUNTIFS($A$8:$A$57,A52)&gt;1,"備品IDが重複",IF(NOT(OR(B52="PC",B52="周辺機器",B52="工具",B52="その他",B52="未確認")),"種類を確認",IF(NOT(AND(ISTEXT(C52),LEN(C52)=8,EXACT(LEFT(C52,4),"LOC-"),ISNUMBER(FIND(MID(C52,5,1)&amp;"x","0x1x2x3x4x5x6x7x8x9x")),ISNUMBER(FIND(MID(C52,6,1)&amp;"x","0x1x2x3x4x5x6x7x8x9x")),ISNUMBER(FIND(MID(C52,7,1)&amp;"x","0x1x2x3x4x5x6x7x8x9x")),ISNUMBER(FIND(MID(C52,8,1)&amp;"x","0x1x2x3x4x5x6x7x8x9x")))),"登録保管先IDはLOC-と半角数字4桁",IF(NOT(OR(D52="確認済",D52="未確認")),"所在区分を確認",IF(AND(D52="確認済",NOT(AND(ISTEXT(E52),LEN(E52)=8,EXACT(LEFT(E52,4),"LOC-"),ISNUMBER(FIND(MID(E52,5,1)&amp;"x","0x1x2x3x4x5x6x7x8x9x")),ISNUMBER(FIND(MID(E52,6,1)&amp;"x","0x1x2x3x4x5x6x7x8x9x")),ISNUMBER(FIND(MID(E52,7,1)&amp;"x","0x1x2x3x4x5x6x7x8x9x")),ISNUMBER(FIND(MID(E52,8,1)&amp;"x","0x1x2x3x4x5x6x7x8x9x"))))),"確認済所在IDが必須",IF(AND(D52="未確認",COUNTA(E52)&gt;0),"所在未確認は所在ID空欄",IF(NOT(OR(F52="保管中",F52="貸出中",F52="返却済",F52="未確認")),"利用区分を確認",IF(AND(F52="保管中",NOT(AND(G52="対象外",COUNTA(H52:K52)=0))),"保管中の借用者は対象外/貸出欄は空欄",IF(AND(F52&lt;&gt;"保管中",NOT(OR(G52="確認済",G52="未確認"))),"借用者を確認/未確認で記録",IF(AND(G52="確認済",NOT(AND(ISTEXT(H52),LEN(H52)=8,EXACT(LEFT(H52,4),"PER-"),ISNUMBER(FIND(MID(H52,5,1)&amp;"x","0x1x2x3x4x5x6x7x8x9x")),ISNUMBER(FIND(MID(H52,6,1)&amp;"x","0x1x2x3x4x5x6x7x8x9x")),ISNUMBER(FIND(MID(H52,7,1)&amp;"x","0x1x2x3x4x5x6x7x8x9x")),ISNUMBER(FIND(MID(H52,8,1)&amp;"x","0x1x2x3x4x5x6x7x8x9x"))))),"確認済借用者IDが必須",IF(AND(G52&lt;&gt;"確認済",COUNTA(H52)&gt;0),"未確認/対象外の借用者IDは空欄",IF(AND(OR(F52="貸出中",F52="返却済"),NOT(IF(ISNUMBER(I52),AND(I52&gt;=43831,I52&lt;=73050,I52=INT(I52)),FALSE()))),"貸出日が必須",IF(AND(COUNTA(I52)&gt;0,NOT(IF(ISNUMBER(I52),AND(I52&gt;=43831,I52&lt;=73050,I52=INT(I52)),FALSE()))),"貸出日は2020〜2099年/時刻なし",IF(AND(COUNTA(J52)&gt;0,NOT(IF(ISNUMBER(J52),AND(J52&gt;=43831,J52&lt;=73050,J52=INT(J52)),FALSE()))),"返却期日は2020〜2099年/時刻なし",IF(AND(COUNTA(J52)&gt;0,OR(COUNTA(I52)=0,J52&lt;I52)),"期日は貸出日以上/貸出日必須",IF(AND(F52="返却済",NOT(IF(ISNUMBER(K52),AND(K52&gt;=43831,K52&lt;=73050,K52=INT(K52)),FALSE()))),"返却済の返却日が必須",IF(AND(F52&lt;&gt;"返却済",COUNTA(K52)&gt;0),"返却済以外の返却日は空欄",IF(AND(F52="返却済",K52&lt;I52),"返却日は貸出日以上",IF(NOT(OR(L52="確認済",L52="要対応",L52="未確認")),"状態確認を記録",IF(NOT(OR(M52="確認済",M52="未確認")),"現物区分を確認",IF(AND(M52="確認済",NOT(IF(ISNUMBER(N52),AND(N52&gt;=43831,N52&lt;=73050,N52=INT(N52)),FALSE()))),"現物確認日が必須",IF(AND(M52="未確認",COUNTA(N52)&gt;0),"現物未確認の日付は空欄",IF(NOT(IF(ISNUMBER(O52),AND(O52&gt;=43831,O52&lt;=73050,O52=INT(O52)),FALSE())),"記録確認日が必須",IF(OR(O52&gt;備品の確認!$B$3,AND(COUNTA(I52)&gt;0,I52&gt;O52),AND(F52="返却済",K52&gt;O52),AND(M52="確認済",N52&gt;O52)),"貸出/返却/現物日≦記録確認日≦基準日","確認済み"))))))))))))))))))))))))))</f>
        <v/>
      </c>
      <c r="W52" s="6" t="str">
        <f aca="false">IF(V52="","",IF(V52="確認済み",0,1))</f>
        <v/>
      </c>
      <c r="X52" s="6" t="n">
        <f aca="false">IF(COUNTA(A52:O52)=0,IF(AND(V52="",W52="",P52="",Q52="",R52="",S52="",T52="",U52=""),0,1),IF(NOT(AND(ISTEXT(V52),V52=IF(COUNTA(A52:O52)=0,"",IF(NOT(AND(ISTEXT(A52),LEN(A52)=8,EXACT(LEFT(A52,4),"AST-"),ISNUMBER(FIND(MID(A52,5,1)&amp;"x","0x1x2x3x4x5x6x7x8x9x")),ISNUMBER(FIND(MID(A52,6,1)&amp;"x","0x1x2x3x4x5x6x7x8x9x")),ISNUMBER(FIND(MID(A52,7,1)&amp;"x","0x1x2x3x4x5x6x7x8x9x")),ISNUMBER(FIND(MID(A52,8,1)&amp;"x","0x1x2x3x4x5x6x7x8x9x")))),"備品IDはAST-と半角数字4桁",IF(COUNTIFS($A$8:$A$57,A52)&gt;1,"備品IDが重複",IF(NOT(OR(B52="PC",B52="周辺機器",B52="工具",B52="その他",B52="未確認")),"種類を確認",IF(NOT(AND(ISTEXT(C52),LEN(C52)=8,EXACT(LEFT(C52,4),"LOC-"),ISNUMBER(FIND(MID(C52,5,1)&amp;"x","0x1x2x3x4x5x6x7x8x9x")),ISNUMBER(FIND(MID(C52,6,1)&amp;"x","0x1x2x3x4x5x6x7x8x9x")),ISNUMBER(FIND(MID(C52,7,1)&amp;"x","0x1x2x3x4x5x6x7x8x9x")),ISNUMBER(FIND(MID(C52,8,1)&amp;"x","0x1x2x3x4x5x6x7x8x9x")))),"登録保管先IDはLOC-と半角数字4桁",IF(NOT(OR(D52="確認済",D52="未確認")),"所在区分を確認",IF(AND(D52="確認済",NOT(AND(ISTEXT(E52),LEN(E52)=8,EXACT(LEFT(E52,4),"LOC-"),ISNUMBER(FIND(MID(E52,5,1)&amp;"x","0x1x2x3x4x5x6x7x8x9x")),ISNUMBER(FIND(MID(E52,6,1)&amp;"x","0x1x2x3x4x5x6x7x8x9x")),ISNUMBER(FIND(MID(E52,7,1)&amp;"x","0x1x2x3x4x5x6x7x8x9x")),ISNUMBER(FIND(MID(E52,8,1)&amp;"x","0x1x2x3x4x5x6x7x8x9x"))))),"確認済所在IDが必須",IF(AND(D52="未確認",COUNTA(E52)&gt;0),"所在未確認は所在ID空欄",IF(NOT(OR(F52="保管中",F52="貸出中",F52="返却済",F52="未確認")),"利用区分を確認",IF(AND(F52="保管中",NOT(AND(G52="対象外",COUNTA(H52:K52)=0))),"保管中の借用者は対象外/貸出欄は空欄",IF(AND(F52&lt;&gt;"保管中",NOT(OR(G52="確認済",G52="未確認"))),"借用者を確認/未確認で記録",IF(AND(G52="確認済",NOT(AND(ISTEXT(H52),LEN(H52)=8,EXACT(LEFT(H52,4),"PER-"),ISNUMBER(FIND(MID(H52,5,1)&amp;"x","0x1x2x3x4x5x6x7x8x9x")),ISNUMBER(FIND(MID(H52,6,1)&amp;"x","0x1x2x3x4x5x6x7x8x9x")),ISNUMBER(FIND(MID(H52,7,1)&amp;"x","0x1x2x3x4x5x6x7x8x9x")),ISNUMBER(FIND(MID(H52,8,1)&amp;"x","0x1x2x3x4x5x6x7x8x9x"))))),"確認済借用者IDが必須",IF(AND(G52&lt;&gt;"確認済",COUNTA(H52)&gt;0),"未確認/対象外の借用者IDは空欄",IF(AND(OR(F52="貸出中",F52="返却済"),NOT(IF(ISNUMBER(I52),AND(I52&gt;=43831,I52&lt;=73050,I52=INT(I52)),FALSE()))),"貸出日が必須",IF(AND(COUNTA(I52)&gt;0,NOT(IF(ISNUMBER(I52),AND(I52&gt;=43831,I52&lt;=73050,I52=INT(I52)),FALSE()))),"貸出日は2020〜2099年/時刻なし",IF(AND(COUNTA(J52)&gt;0,NOT(IF(ISNUMBER(J52),AND(J52&gt;=43831,J52&lt;=73050,J52=INT(J52)),FALSE()))),"返却期日は2020〜2099年/時刻なし",IF(AND(COUNTA(J52)&gt;0,OR(COUNTA(I52)=0,J52&lt;I52)),"期日は貸出日以上/貸出日必須",IF(AND(F52="返却済",NOT(IF(ISNUMBER(K52),AND(K52&gt;=43831,K52&lt;=73050,K52=INT(K52)),FALSE()))),"返却済の返却日が必須",IF(AND(F52&lt;&gt;"返却済",COUNTA(K52)&gt;0),"返却済以外の返却日は空欄",IF(AND(F52="返却済",K52&lt;I52),"返却日は貸出日以上",IF(NOT(OR(L52="確認済",L52="要対応",L52="未確認")),"状態確認を記録",IF(NOT(OR(M52="確認済",M52="未確認")),"現物区分を確認",IF(AND(M52="確認済",NOT(IF(ISNUMBER(N52),AND(N52&gt;=43831,N52&lt;=73050,N52=INT(N52)),FALSE()))),"現物確認日が必須",IF(AND(M52="未確認",COUNTA(N52)&gt;0),"現物未確認の日付は空欄",IF(NOT(IF(ISNUMBER(O52),AND(O52&gt;=43831,O52&lt;=73050,O52=INT(O52)),FALSE())),"記録確認日が必須",IF(OR(O52&gt;備品の確認!$B$3,AND(COUNTA(I52)&gt;0,I52&gt;O52),AND(F52="返却済",K52&gt;O52),AND(M52="確認済",N52&gt;O52)),"貸出/返却/現物日≦記録確認日≦基準日","確認済み")))))))))))))))))))))))))),ISNUMBER(W52),W52=IF(V52="確認済み",0,1))),1,IF(W52&lt;&gt;0,0,IF(AND(IF(AND(F52="貸出中",COUNTA(J52)&gt;0),ISNUMBER(P52),ISTEXT(P52)),P52=IF(AND(F52="貸出中",COUNTA(J52)&gt;0),J52-備品の確認!$B$3,""),IF(AND(F52="返却済",COUNTA(J52)&gt;0),ISNUMBER(Q52),ISTEXT(Q52)),Q52=IF(AND(F52="返却済",COUNTA(J52)&gt;0),K52-J52,""),IF(M52="確認済",ISNUMBER(R52),ISTEXT(R52)),R52=IF(M52="確認済",備品の確認!$B$3-N52,""),ISTEXT(S52),S52=IF(M52="未確認","現物未確認",IF(R52&gt;備品の確認!$E$3,"確認間隔超過","確認間隔内")),ISTEXT(T52),T52=IF(F52="保管中","保管記録",IF(F52="返却済","返却記録",IF(F52="未確認","利用未確認",IF(COUNTA(J52)=0,"期限未確認",IF(P52&lt;0,"返却期限超過",IF(P52=0,"返却期日","貸出中")))))),ISNUMBER(U52),U52=IF(OR(B52="未確認",D52="未確認",F52="未確認",G52="未確認",L52&lt;&gt;"確認済",M52="未確認",S52="確認間隔超過",AND(F52="貸出中",OR(COUNTA(J52)=0,P52&lt;=0))),1,0)),0,1))))</f>
        <v>0</v>
      </c>
    </row>
    <row r="53" customFormat="false" ht="32" hidden="false" customHeight="true" outlineLevel="0" collapsed="false">
      <c r="A53" s="11"/>
      <c r="B53" s="12"/>
      <c r="C53" s="11"/>
      <c r="D53" s="13"/>
      <c r="E53" s="11"/>
      <c r="F53" s="13"/>
      <c r="G53" s="13"/>
      <c r="H53" s="11"/>
      <c r="I53" s="4"/>
      <c r="J53" s="4"/>
      <c r="K53" s="4"/>
      <c r="L53" s="13"/>
      <c r="M53" s="13"/>
      <c r="N53" s="4"/>
      <c r="O53" s="4"/>
      <c r="P53" s="14" t="str">
        <f aca="false">IF(V53="","",IF(W53&lt;&gt;0,NA(),IF(AND(F53="貸出中",COUNTA(J53)&gt;0),J53-備品の確認!$B$3,"")))</f>
        <v/>
      </c>
      <c r="Q53" s="14" t="str">
        <f aca="false">IF(V53="","",IF(W53&lt;&gt;0,NA(),IF(AND(F53="返却済",COUNTA(J53)&gt;0),K53-J53,"")))</f>
        <v/>
      </c>
      <c r="R53" s="14" t="str">
        <f aca="false">IF(V53="","",IF(W53&lt;&gt;0,NA(),IF(M53="確認済",備品の確認!$B$3-N53,"")))</f>
        <v/>
      </c>
      <c r="S53" s="8" t="str">
        <f aca="false">IF(V53="","",IF(W53&lt;&gt;0,NA(),IF(M53="未確認","現物未確認",IF(R53&gt;備品の確認!$E$3,"確認間隔超過","確認間隔内"))))</f>
        <v/>
      </c>
      <c r="T53" s="8" t="str">
        <f aca="false">IF(V53="","",IF(W53&lt;&gt;0,NA(),IF(F53="保管中","保管記録",IF(F53="返却済","返却記録",IF(F53="未確認","利用未確認",IF(COUNTA(J53)=0,"期限未確認",IF(P53&lt;0,"返却期限超過",IF(P53=0,"返却期日","貸出中"))))))))</f>
        <v/>
      </c>
      <c r="U53" s="1" t="str">
        <f aca="false">IF(V53="","",IF(W53&lt;&gt;0,NA(),IF(OR(B53="未確認",D53="未確認",F53="未確認",G53="未確認",L53&lt;&gt;"確認済",M53="未確認",S53="確認間隔超過",AND(F53="貸出中",OR(COUNTA(J53)=0,P53&lt;=0))),1,0)))</f>
        <v/>
      </c>
      <c r="V53" s="10" t="str">
        <f aca="false">IF(COUNTA(A53:O53)=0,"",IF(NOT(AND(ISTEXT(A53),LEN(A53)=8,EXACT(LEFT(A53,4),"AST-"),ISNUMBER(FIND(MID(A53,5,1)&amp;"x","0x1x2x3x4x5x6x7x8x9x")),ISNUMBER(FIND(MID(A53,6,1)&amp;"x","0x1x2x3x4x5x6x7x8x9x")),ISNUMBER(FIND(MID(A53,7,1)&amp;"x","0x1x2x3x4x5x6x7x8x9x")),ISNUMBER(FIND(MID(A53,8,1)&amp;"x","0x1x2x3x4x5x6x7x8x9x")))),"備品IDはAST-と半角数字4桁",IF(COUNTIFS($A$8:$A$57,A53)&gt;1,"備品IDが重複",IF(NOT(OR(B53="PC",B53="周辺機器",B53="工具",B53="その他",B53="未確認")),"種類を確認",IF(NOT(AND(ISTEXT(C53),LEN(C53)=8,EXACT(LEFT(C53,4),"LOC-"),ISNUMBER(FIND(MID(C53,5,1)&amp;"x","0x1x2x3x4x5x6x7x8x9x")),ISNUMBER(FIND(MID(C53,6,1)&amp;"x","0x1x2x3x4x5x6x7x8x9x")),ISNUMBER(FIND(MID(C53,7,1)&amp;"x","0x1x2x3x4x5x6x7x8x9x")),ISNUMBER(FIND(MID(C53,8,1)&amp;"x","0x1x2x3x4x5x6x7x8x9x")))),"登録保管先IDはLOC-と半角数字4桁",IF(NOT(OR(D53="確認済",D53="未確認")),"所在区分を確認",IF(AND(D53="確認済",NOT(AND(ISTEXT(E53),LEN(E53)=8,EXACT(LEFT(E53,4),"LOC-"),ISNUMBER(FIND(MID(E53,5,1)&amp;"x","0x1x2x3x4x5x6x7x8x9x")),ISNUMBER(FIND(MID(E53,6,1)&amp;"x","0x1x2x3x4x5x6x7x8x9x")),ISNUMBER(FIND(MID(E53,7,1)&amp;"x","0x1x2x3x4x5x6x7x8x9x")),ISNUMBER(FIND(MID(E53,8,1)&amp;"x","0x1x2x3x4x5x6x7x8x9x"))))),"確認済所在IDが必須",IF(AND(D53="未確認",COUNTA(E53)&gt;0),"所在未確認は所在ID空欄",IF(NOT(OR(F53="保管中",F53="貸出中",F53="返却済",F53="未確認")),"利用区分を確認",IF(AND(F53="保管中",NOT(AND(G53="対象外",COUNTA(H53:K53)=0))),"保管中の借用者は対象外/貸出欄は空欄",IF(AND(F53&lt;&gt;"保管中",NOT(OR(G53="確認済",G53="未確認"))),"借用者を確認/未確認で記録",IF(AND(G53="確認済",NOT(AND(ISTEXT(H53),LEN(H53)=8,EXACT(LEFT(H53,4),"PER-"),ISNUMBER(FIND(MID(H53,5,1)&amp;"x","0x1x2x3x4x5x6x7x8x9x")),ISNUMBER(FIND(MID(H53,6,1)&amp;"x","0x1x2x3x4x5x6x7x8x9x")),ISNUMBER(FIND(MID(H53,7,1)&amp;"x","0x1x2x3x4x5x6x7x8x9x")),ISNUMBER(FIND(MID(H53,8,1)&amp;"x","0x1x2x3x4x5x6x7x8x9x"))))),"確認済借用者IDが必須",IF(AND(G53&lt;&gt;"確認済",COUNTA(H53)&gt;0),"未確認/対象外の借用者IDは空欄",IF(AND(OR(F53="貸出中",F53="返却済"),NOT(IF(ISNUMBER(I53),AND(I53&gt;=43831,I53&lt;=73050,I53=INT(I53)),FALSE()))),"貸出日が必須",IF(AND(COUNTA(I53)&gt;0,NOT(IF(ISNUMBER(I53),AND(I53&gt;=43831,I53&lt;=73050,I53=INT(I53)),FALSE()))),"貸出日は2020〜2099年/時刻なし",IF(AND(COUNTA(J53)&gt;0,NOT(IF(ISNUMBER(J53),AND(J53&gt;=43831,J53&lt;=73050,J53=INT(J53)),FALSE()))),"返却期日は2020〜2099年/時刻なし",IF(AND(COUNTA(J53)&gt;0,OR(COUNTA(I53)=0,J53&lt;I53)),"期日は貸出日以上/貸出日必須",IF(AND(F53="返却済",NOT(IF(ISNUMBER(K53),AND(K53&gt;=43831,K53&lt;=73050,K53=INT(K53)),FALSE()))),"返却済の返却日が必須",IF(AND(F53&lt;&gt;"返却済",COUNTA(K53)&gt;0),"返却済以外の返却日は空欄",IF(AND(F53="返却済",K53&lt;I53),"返却日は貸出日以上",IF(NOT(OR(L53="確認済",L53="要対応",L53="未確認")),"状態確認を記録",IF(NOT(OR(M53="確認済",M53="未確認")),"現物区分を確認",IF(AND(M53="確認済",NOT(IF(ISNUMBER(N53),AND(N53&gt;=43831,N53&lt;=73050,N53=INT(N53)),FALSE()))),"現物確認日が必須",IF(AND(M53="未確認",COUNTA(N53)&gt;0),"現物未確認の日付は空欄",IF(NOT(IF(ISNUMBER(O53),AND(O53&gt;=43831,O53&lt;=73050,O53=INT(O53)),FALSE())),"記録確認日が必須",IF(OR(O53&gt;備品の確認!$B$3,AND(COUNTA(I53)&gt;0,I53&gt;O53),AND(F53="返却済",K53&gt;O53),AND(M53="確認済",N53&gt;O53)),"貸出/返却/現物日≦記録確認日≦基準日","確認済み"))))))))))))))))))))))))))</f>
        <v/>
      </c>
      <c r="W53" s="6" t="str">
        <f aca="false">IF(V53="","",IF(V53="確認済み",0,1))</f>
        <v/>
      </c>
      <c r="X53" s="6" t="n">
        <f aca="false">IF(COUNTA(A53:O53)=0,IF(AND(V53="",W53="",P53="",Q53="",R53="",S53="",T53="",U53=""),0,1),IF(NOT(AND(ISTEXT(V53),V53=IF(COUNTA(A53:O53)=0,"",IF(NOT(AND(ISTEXT(A53),LEN(A53)=8,EXACT(LEFT(A53,4),"AST-"),ISNUMBER(FIND(MID(A53,5,1)&amp;"x","0x1x2x3x4x5x6x7x8x9x")),ISNUMBER(FIND(MID(A53,6,1)&amp;"x","0x1x2x3x4x5x6x7x8x9x")),ISNUMBER(FIND(MID(A53,7,1)&amp;"x","0x1x2x3x4x5x6x7x8x9x")),ISNUMBER(FIND(MID(A53,8,1)&amp;"x","0x1x2x3x4x5x6x7x8x9x")))),"備品IDはAST-と半角数字4桁",IF(COUNTIFS($A$8:$A$57,A53)&gt;1,"備品IDが重複",IF(NOT(OR(B53="PC",B53="周辺機器",B53="工具",B53="その他",B53="未確認")),"種類を確認",IF(NOT(AND(ISTEXT(C53),LEN(C53)=8,EXACT(LEFT(C53,4),"LOC-"),ISNUMBER(FIND(MID(C53,5,1)&amp;"x","0x1x2x3x4x5x6x7x8x9x")),ISNUMBER(FIND(MID(C53,6,1)&amp;"x","0x1x2x3x4x5x6x7x8x9x")),ISNUMBER(FIND(MID(C53,7,1)&amp;"x","0x1x2x3x4x5x6x7x8x9x")),ISNUMBER(FIND(MID(C53,8,1)&amp;"x","0x1x2x3x4x5x6x7x8x9x")))),"登録保管先IDはLOC-と半角数字4桁",IF(NOT(OR(D53="確認済",D53="未確認")),"所在区分を確認",IF(AND(D53="確認済",NOT(AND(ISTEXT(E53),LEN(E53)=8,EXACT(LEFT(E53,4),"LOC-"),ISNUMBER(FIND(MID(E53,5,1)&amp;"x","0x1x2x3x4x5x6x7x8x9x")),ISNUMBER(FIND(MID(E53,6,1)&amp;"x","0x1x2x3x4x5x6x7x8x9x")),ISNUMBER(FIND(MID(E53,7,1)&amp;"x","0x1x2x3x4x5x6x7x8x9x")),ISNUMBER(FIND(MID(E53,8,1)&amp;"x","0x1x2x3x4x5x6x7x8x9x"))))),"確認済所在IDが必須",IF(AND(D53="未確認",COUNTA(E53)&gt;0),"所在未確認は所在ID空欄",IF(NOT(OR(F53="保管中",F53="貸出中",F53="返却済",F53="未確認")),"利用区分を確認",IF(AND(F53="保管中",NOT(AND(G53="対象外",COUNTA(H53:K53)=0))),"保管中の借用者は対象外/貸出欄は空欄",IF(AND(F53&lt;&gt;"保管中",NOT(OR(G53="確認済",G53="未確認"))),"借用者を確認/未確認で記録",IF(AND(G53="確認済",NOT(AND(ISTEXT(H53),LEN(H53)=8,EXACT(LEFT(H53,4),"PER-"),ISNUMBER(FIND(MID(H53,5,1)&amp;"x","0x1x2x3x4x5x6x7x8x9x")),ISNUMBER(FIND(MID(H53,6,1)&amp;"x","0x1x2x3x4x5x6x7x8x9x")),ISNUMBER(FIND(MID(H53,7,1)&amp;"x","0x1x2x3x4x5x6x7x8x9x")),ISNUMBER(FIND(MID(H53,8,1)&amp;"x","0x1x2x3x4x5x6x7x8x9x"))))),"確認済借用者IDが必須",IF(AND(G53&lt;&gt;"確認済",COUNTA(H53)&gt;0),"未確認/対象外の借用者IDは空欄",IF(AND(OR(F53="貸出中",F53="返却済"),NOT(IF(ISNUMBER(I53),AND(I53&gt;=43831,I53&lt;=73050,I53=INT(I53)),FALSE()))),"貸出日が必須",IF(AND(COUNTA(I53)&gt;0,NOT(IF(ISNUMBER(I53),AND(I53&gt;=43831,I53&lt;=73050,I53=INT(I53)),FALSE()))),"貸出日は2020〜2099年/時刻なし",IF(AND(COUNTA(J53)&gt;0,NOT(IF(ISNUMBER(J53),AND(J53&gt;=43831,J53&lt;=73050,J53=INT(J53)),FALSE()))),"返却期日は2020〜2099年/時刻なし",IF(AND(COUNTA(J53)&gt;0,OR(COUNTA(I53)=0,J53&lt;I53)),"期日は貸出日以上/貸出日必須",IF(AND(F53="返却済",NOT(IF(ISNUMBER(K53),AND(K53&gt;=43831,K53&lt;=73050,K53=INT(K53)),FALSE()))),"返却済の返却日が必須",IF(AND(F53&lt;&gt;"返却済",COUNTA(K53)&gt;0),"返却済以外の返却日は空欄",IF(AND(F53="返却済",K53&lt;I53),"返却日は貸出日以上",IF(NOT(OR(L53="確認済",L53="要対応",L53="未確認")),"状態確認を記録",IF(NOT(OR(M53="確認済",M53="未確認")),"現物区分を確認",IF(AND(M53="確認済",NOT(IF(ISNUMBER(N53),AND(N53&gt;=43831,N53&lt;=73050,N53=INT(N53)),FALSE()))),"現物確認日が必須",IF(AND(M53="未確認",COUNTA(N53)&gt;0),"現物未確認の日付は空欄",IF(NOT(IF(ISNUMBER(O53),AND(O53&gt;=43831,O53&lt;=73050,O53=INT(O53)),FALSE())),"記録確認日が必須",IF(OR(O53&gt;備品の確認!$B$3,AND(COUNTA(I53)&gt;0,I53&gt;O53),AND(F53="返却済",K53&gt;O53),AND(M53="確認済",N53&gt;O53)),"貸出/返却/現物日≦記録確認日≦基準日","確認済み")))))))))))))))))))))))))),ISNUMBER(W53),W53=IF(V53="確認済み",0,1))),1,IF(W53&lt;&gt;0,0,IF(AND(IF(AND(F53="貸出中",COUNTA(J53)&gt;0),ISNUMBER(P53),ISTEXT(P53)),P53=IF(AND(F53="貸出中",COUNTA(J53)&gt;0),J53-備品の確認!$B$3,""),IF(AND(F53="返却済",COUNTA(J53)&gt;0),ISNUMBER(Q53),ISTEXT(Q53)),Q53=IF(AND(F53="返却済",COUNTA(J53)&gt;0),K53-J53,""),IF(M53="確認済",ISNUMBER(R53),ISTEXT(R53)),R53=IF(M53="確認済",備品の確認!$B$3-N53,""),ISTEXT(S53),S53=IF(M53="未確認","現物未確認",IF(R53&gt;備品の確認!$E$3,"確認間隔超過","確認間隔内")),ISTEXT(T53),T53=IF(F53="保管中","保管記録",IF(F53="返却済","返却記録",IF(F53="未確認","利用未確認",IF(COUNTA(J53)=0,"期限未確認",IF(P53&lt;0,"返却期限超過",IF(P53=0,"返却期日","貸出中")))))),ISNUMBER(U53),U53=IF(OR(B53="未確認",D53="未確認",F53="未確認",G53="未確認",L53&lt;&gt;"確認済",M53="未確認",S53="確認間隔超過",AND(F53="貸出中",OR(COUNTA(J53)=0,P53&lt;=0))),1,0)),0,1))))</f>
        <v>0</v>
      </c>
    </row>
    <row r="54" customFormat="false" ht="32" hidden="false" customHeight="true" outlineLevel="0" collapsed="false">
      <c r="A54" s="11"/>
      <c r="B54" s="12"/>
      <c r="C54" s="11"/>
      <c r="D54" s="13"/>
      <c r="E54" s="11"/>
      <c r="F54" s="13"/>
      <c r="G54" s="13"/>
      <c r="H54" s="11"/>
      <c r="I54" s="4"/>
      <c r="J54" s="4"/>
      <c r="K54" s="4"/>
      <c r="L54" s="13"/>
      <c r="M54" s="13"/>
      <c r="N54" s="4"/>
      <c r="O54" s="4"/>
      <c r="P54" s="14" t="str">
        <f aca="false">IF(V54="","",IF(W54&lt;&gt;0,NA(),IF(AND(F54="貸出中",COUNTA(J54)&gt;0),J54-備品の確認!$B$3,"")))</f>
        <v/>
      </c>
      <c r="Q54" s="14" t="str">
        <f aca="false">IF(V54="","",IF(W54&lt;&gt;0,NA(),IF(AND(F54="返却済",COUNTA(J54)&gt;0),K54-J54,"")))</f>
        <v/>
      </c>
      <c r="R54" s="14" t="str">
        <f aca="false">IF(V54="","",IF(W54&lt;&gt;0,NA(),IF(M54="確認済",備品の確認!$B$3-N54,"")))</f>
        <v/>
      </c>
      <c r="S54" s="8" t="str">
        <f aca="false">IF(V54="","",IF(W54&lt;&gt;0,NA(),IF(M54="未確認","現物未確認",IF(R54&gt;備品の確認!$E$3,"確認間隔超過","確認間隔内"))))</f>
        <v/>
      </c>
      <c r="T54" s="8" t="str">
        <f aca="false">IF(V54="","",IF(W54&lt;&gt;0,NA(),IF(F54="保管中","保管記録",IF(F54="返却済","返却記録",IF(F54="未確認","利用未確認",IF(COUNTA(J54)=0,"期限未確認",IF(P54&lt;0,"返却期限超過",IF(P54=0,"返却期日","貸出中"))))))))</f>
        <v/>
      </c>
      <c r="U54" s="1" t="str">
        <f aca="false">IF(V54="","",IF(W54&lt;&gt;0,NA(),IF(OR(B54="未確認",D54="未確認",F54="未確認",G54="未確認",L54&lt;&gt;"確認済",M54="未確認",S54="確認間隔超過",AND(F54="貸出中",OR(COUNTA(J54)=0,P54&lt;=0))),1,0)))</f>
        <v/>
      </c>
      <c r="V54" s="10" t="str">
        <f aca="false">IF(COUNTA(A54:O54)=0,"",IF(NOT(AND(ISTEXT(A54),LEN(A54)=8,EXACT(LEFT(A54,4),"AST-"),ISNUMBER(FIND(MID(A54,5,1)&amp;"x","0x1x2x3x4x5x6x7x8x9x")),ISNUMBER(FIND(MID(A54,6,1)&amp;"x","0x1x2x3x4x5x6x7x8x9x")),ISNUMBER(FIND(MID(A54,7,1)&amp;"x","0x1x2x3x4x5x6x7x8x9x")),ISNUMBER(FIND(MID(A54,8,1)&amp;"x","0x1x2x3x4x5x6x7x8x9x")))),"備品IDはAST-と半角数字4桁",IF(COUNTIFS($A$8:$A$57,A54)&gt;1,"備品IDが重複",IF(NOT(OR(B54="PC",B54="周辺機器",B54="工具",B54="その他",B54="未確認")),"種類を確認",IF(NOT(AND(ISTEXT(C54),LEN(C54)=8,EXACT(LEFT(C54,4),"LOC-"),ISNUMBER(FIND(MID(C54,5,1)&amp;"x","0x1x2x3x4x5x6x7x8x9x")),ISNUMBER(FIND(MID(C54,6,1)&amp;"x","0x1x2x3x4x5x6x7x8x9x")),ISNUMBER(FIND(MID(C54,7,1)&amp;"x","0x1x2x3x4x5x6x7x8x9x")),ISNUMBER(FIND(MID(C54,8,1)&amp;"x","0x1x2x3x4x5x6x7x8x9x")))),"登録保管先IDはLOC-と半角数字4桁",IF(NOT(OR(D54="確認済",D54="未確認")),"所在区分を確認",IF(AND(D54="確認済",NOT(AND(ISTEXT(E54),LEN(E54)=8,EXACT(LEFT(E54,4),"LOC-"),ISNUMBER(FIND(MID(E54,5,1)&amp;"x","0x1x2x3x4x5x6x7x8x9x")),ISNUMBER(FIND(MID(E54,6,1)&amp;"x","0x1x2x3x4x5x6x7x8x9x")),ISNUMBER(FIND(MID(E54,7,1)&amp;"x","0x1x2x3x4x5x6x7x8x9x")),ISNUMBER(FIND(MID(E54,8,1)&amp;"x","0x1x2x3x4x5x6x7x8x9x"))))),"確認済所在IDが必須",IF(AND(D54="未確認",COUNTA(E54)&gt;0),"所在未確認は所在ID空欄",IF(NOT(OR(F54="保管中",F54="貸出中",F54="返却済",F54="未確認")),"利用区分を確認",IF(AND(F54="保管中",NOT(AND(G54="対象外",COUNTA(H54:K54)=0))),"保管中の借用者は対象外/貸出欄は空欄",IF(AND(F54&lt;&gt;"保管中",NOT(OR(G54="確認済",G54="未確認"))),"借用者を確認/未確認で記録",IF(AND(G54="確認済",NOT(AND(ISTEXT(H54),LEN(H54)=8,EXACT(LEFT(H54,4),"PER-"),ISNUMBER(FIND(MID(H54,5,1)&amp;"x","0x1x2x3x4x5x6x7x8x9x")),ISNUMBER(FIND(MID(H54,6,1)&amp;"x","0x1x2x3x4x5x6x7x8x9x")),ISNUMBER(FIND(MID(H54,7,1)&amp;"x","0x1x2x3x4x5x6x7x8x9x")),ISNUMBER(FIND(MID(H54,8,1)&amp;"x","0x1x2x3x4x5x6x7x8x9x"))))),"確認済借用者IDが必須",IF(AND(G54&lt;&gt;"確認済",COUNTA(H54)&gt;0),"未確認/対象外の借用者IDは空欄",IF(AND(OR(F54="貸出中",F54="返却済"),NOT(IF(ISNUMBER(I54),AND(I54&gt;=43831,I54&lt;=73050,I54=INT(I54)),FALSE()))),"貸出日が必須",IF(AND(COUNTA(I54)&gt;0,NOT(IF(ISNUMBER(I54),AND(I54&gt;=43831,I54&lt;=73050,I54=INT(I54)),FALSE()))),"貸出日は2020〜2099年/時刻なし",IF(AND(COUNTA(J54)&gt;0,NOT(IF(ISNUMBER(J54),AND(J54&gt;=43831,J54&lt;=73050,J54=INT(J54)),FALSE()))),"返却期日は2020〜2099年/時刻なし",IF(AND(COUNTA(J54)&gt;0,OR(COUNTA(I54)=0,J54&lt;I54)),"期日は貸出日以上/貸出日必須",IF(AND(F54="返却済",NOT(IF(ISNUMBER(K54),AND(K54&gt;=43831,K54&lt;=73050,K54=INT(K54)),FALSE()))),"返却済の返却日が必須",IF(AND(F54&lt;&gt;"返却済",COUNTA(K54)&gt;0),"返却済以外の返却日は空欄",IF(AND(F54="返却済",K54&lt;I54),"返却日は貸出日以上",IF(NOT(OR(L54="確認済",L54="要対応",L54="未確認")),"状態確認を記録",IF(NOT(OR(M54="確認済",M54="未確認")),"現物区分を確認",IF(AND(M54="確認済",NOT(IF(ISNUMBER(N54),AND(N54&gt;=43831,N54&lt;=73050,N54=INT(N54)),FALSE()))),"現物確認日が必須",IF(AND(M54="未確認",COUNTA(N54)&gt;0),"現物未確認の日付は空欄",IF(NOT(IF(ISNUMBER(O54),AND(O54&gt;=43831,O54&lt;=73050,O54=INT(O54)),FALSE())),"記録確認日が必須",IF(OR(O54&gt;備品の確認!$B$3,AND(COUNTA(I54)&gt;0,I54&gt;O54),AND(F54="返却済",K54&gt;O54),AND(M54="確認済",N54&gt;O54)),"貸出/返却/現物日≦記録確認日≦基準日","確認済み"))))))))))))))))))))))))))</f>
        <v/>
      </c>
      <c r="W54" s="6" t="str">
        <f aca="false">IF(V54="","",IF(V54="確認済み",0,1))</f>
        <v/>
      </c>
      <c r="X54" s="6" t="n">
        <f aca="false">IF(COUNTA(A54:O54)=0,IF(AND(V54="",W54="",P54="",Q54="",R54="",S54="",T54="",U54=""),0,1),IF(NOT(AND(ISTEXT(V54),V54=IF(COUNTA(A54:O54)=0,"",IF(NOT(AND(ISTEXT(A54),LEN(A54)=8,EXACT(LEFT(A54,4),"AST-"),ISNUMBER(FIND(MID(A54,5,1)&amp;"x","0x1x2x3x4x5x6x7x8x9x")),ISNUMBER(FIND(MID(A54,6,1)&amp;"x","0x1x2x3x4x5x6x7x8x9x")),ISNUMBER(FIND(MID(A54,7,1)&amp;"x","0x1x2x3x4x5x6x7x8x9x")),ISNUMBER(FIND(MID(A54,8,1)&amp;"x","0x1x2x3x4x5x6x7x8x9x")))),"備品IDはAST-と半角数字4桁",IF(COUNTIFS($A$8:$A$57,A54)&gt;1,"備品IDが重複",IF(NOT(OR(B54="PC",B54="周辺機器",B54="工具",B54="その他",B54="未確認")),"種類を確認",IF(NOT(AND(ISTEXT(C54),LEN(C54)=8,EXACT(LEFT(C54,4),"LOC-"),ISNUMBER(FIND(MID(C54,5,1)&amp;"x","0x1x2x3x4x5x6x7x8x9x")),ISNUMBER(FIND(MID(C54,6,1)&amp;"x","0x1x2x3x4x5x6x7x8x9x")),ISNUMBER(FIND(MID(C54,7,1)&amp;"x","0x1x2x3x4x5x6x7x8x9x")),ISNUMBER(FIND(MID(C54,8,1)&amp;"x","0x1x2x3x4x5x6x7x8x9x")))),"登録保管先IDはLOC-と半角数字4桁",IF(NOT(OR(D54="確認済",D54="未確認")),"所在区分を確認",IF(AND(D54="確認済",NOT(AND(ISTEXT(E54),LEN(E54)=8,EXACT(LEFT(E54,4),"LOC-"),ISNUMBER(FIND(MID(E54,5,1)&amp;"x","0x1x2x3x4x5x6x7x8x9x")),ISNUMBER(FIND(MID(E54,6,1)&amp;"x","0x1x2x3x4x5x6x7x8x9x")),ISNUMBER(FIND(MID(E54,7,1)&amp;"x","0x1x2x3x4x5x6x7x8x9x")),ISNUMBER(FIND(MID(E54,8,1)&amp;"x","0x1x2x3x4x5x6x7x8x9x"))))),"確認済所在IDが必須",IF(AND(D54="未確認",COUNTA(E54)&gt;0),"所在未確認は所在ID空欄",IF(NOT(OR(F54="保管中",F54="貸出中",F54="返却済",F54="未確認")),"利用区分を確認",IF(AND(F54="保管中",NOT(AND(G54="対象外",COUNTA(H54:K54)=0))),"保管中の借用者は対象外/貸出欄は空欄",IF(AND(F54&lt;&gt;"保管中",NOT(OR(G54="確認済",G54="未確認"))),"借用者を確認/未確認で記録",IF(AND(G54="確認済",NOT(AND(ISTEXT(H54),LEN(H54)=8,EXACT(LEFT(H54,4),"PER-"),ISNUMBER(FIND(MID(H54,5,1)&amp;"x","0x1x2x3x4x5x6x7x8x9x")),ISNUMBER(FIND(MID(H54,6,1)&amp;"x","0x1x2x3x4x5x6x7x8x9x")),ISNUMBER(FIND(MID(H54,7,1)&amp;"x","0x1x2x3x4x5x6x7x8x9x")),ISNUMBER(FIND(MID(H54,8,1)&amp;"x","0x1x2x3x4x5x6x7x8x9x"))))),"確認済借用者IDが必須",IF(AND(G54&lt;&gt;"確認済",COUNTA(H54)&gt;0),"未確認/対象外の借用者IDは空欄",IF(AND(OR(F54="貸出中",F54="返却済"),NOT(IF(ISNUMBER(I54),AND(I54&gt;=43831,I54&lt;=73050,I54=INT(I54)),FALSE()))),"貸出日が必須",IF(AND(COUNTA(I54)&gt;0,NOT(IF(ISNUMBER(I54),AND(I54&gt;=43831,I54&lt;=73050,I54=INT(I54)),FALSE()))),"貸出日は2020〜2099年/時刻なし",IF(AND(COUNTA(J54)&gt;0,NOT(IF(ISNUMBER(J54),AND(J54&gt;=43831,J54&lt;=73050,J54=INT(J54)),FALSE()))),"返却期日は2020〜2099年/時刻なし",IF(AND(COUNTA(J54)&gt;0,OR(COUNTA(I54)=0,J54&lt;I54)),"期日は貸出日以上/貸出日必須",IF(AND(F54="返却済",NOT(IF(ISNUMBER(K54),AND(K54&gt;=43831,K54&lt;=73050,K54=INT(K54)),FALSE()))),"返却済の返却日が必須",IF(AND(F54&lt;&gt;"返却済",COUNTA(K54)&gt;0),"返却済以外の返却日は空欄",IF(AND(F54="返却済",K54&lt;I54),"返却日は貸出日以上",IF(NOT(OR(L54="確認済",L54="要対応",L54="未確認")),"状態確認を記録",IF(NOT(OR(M54="確認済",M54="未確認")),"現物区分を確認",IF(AND(M54="確認済",NOT(IF(ISNUMBER(N54),AND(N54&gt;=43831,N54&lt;=73050,N54=INT(N54)),FALSE()))),"現物確認日が必須",IF(AND(M54="未確認",COUNTA(N54)&gt;0),"現物未確認の日付は空欄",IF(NOT(IF(ISNUMBER(O54),AND(O54&gt;=43831,O54&lt;=73050,O54=INT(O54)),FALSE())),"記録確認日が必須",IF(OR(O54&gt;備品の確認!$B$3,AND(COUNTA(I54)&gt;0,I54&gt;O54),AND(F54="返却済",K54&gt;O54),AND(M54="確認済",N54&gt;O54)),"貸出/返却/現物日≦記録確認日≦基準日","確認済み")))))))))))))))))))))))))),ISNUMBER(W54),W54=IF(V54="確認済み",0,1))),1,IF(W54&lt;&gt;0,0,IF(AND(IF(AND(F54="貸出中",COUNTA(J54)&gt;0),ISNUMBER(P54),ISTEXT(P54)),P54=IF(AND(F54="貸出中",COUNTA(J54)&gt;0),J54-備品の確認!$B$3,""),IF(AND(F54="返却済",COUNTA(J54)&gt;0),ISNUMBER(Q54),ISTEXT(Q54)),Q54=IF(AND(F54="返却済",COUNTA(J54)&gt;0),K54-J54,""),IF(M54="確認済",ISNUMBER(R54),ISTEXT(R54)),R54=IF(M54="確認済",備品の確認!$B$3-N54,""),ISTEXT(S54),S54=IF(M54="未確認","現物未確認",IF(R54&gt;備品の確認!$E$3,"確認間隔超過","確認間隔内")),ISTEXT(T54),T54=IF(F54="保管中","保管記録",IF(F54="返却済","返却記録",IF(F54="未確認","利用未確認",IF(COUNTA(J54)=0,"期限未確認",IF(P54&lt;0,"返却期限超過",IF(P54=0,"返却期日","貸出中")))))),ISNUMBER(U54),U54=IF(OR(B54="未確認",D54="未確認",F54="未確認",G54="未確認",L54&lt;&gt;"確認済",M54="未確認",S54="確認間隔超過",AND(F54="貸出中",OR(COUNTA(J54)=0,P54&lt;=0))),1,0)),0,1))))</f>
        <v>0</v>
      </c>
    </row>
    <row r="55" customFormat="false" ht="32" hidden="false" customHeight="true" outlineLevel="0" collapsed="false">
      <c r="A55" s="11"/>
      <c r="B55" s="12"/>
      <c r="C55" s="11"/>
      <c r="D55" s="13"/>
      <c r="E55" s="11"/>
      <c r="F55" s="13"/>
      <c r="G55" s="13"/>
      <c r="H55" s="11"/>
      <c r="I55" s="4"/>
      <c r="J55" s="4"/>
      <c r="K55" s="4"/>
      <c r="L55" s="13"/>
      <c r="M55" s="13"/>
      <c r="N55" s="4"/>
      <c r="O55" s="4"/>
      <c r="P55" s="14" t="str">
        <f aca="false">IF(V55="","",IF(W55&lt;&gt;0,NA(),IF(AND(F55="貸出中",COUNTA(J55)&gt;0),J55-備品の確認!$B$3,"")))</f>
        <v/>
      </c>
      <c r="Q55" s="14" t="str">
        <f aca="false">IF(V55="","",IF(W55&lt;&gt;0,NA(),IF(AND(F55="返却済",COUNTA(J55)&gt;0),K55-J55,"")))</f>
        <v/>
      </c>
      <c r="R55" s="14" t="str">
        <f aca="false">IF(V55="","",IF(W55&lt;&gt;0,NA(),IF(M55="確認済",備品の確認!$B$3-N55,"")))</f>
        <v/>
      </c>
      <c r="S55" s="8" t="str">
        <f aca="false">IF(V55="","",IF(W55&lt;&gt;0,NA(),IF(M55="未確認","現物未確認",IF(R55&gt;備品の確認!$E$3,"確認間隔超過","確認間隔内"))))</f>
        <v/>
      </c>
      <c r="T55" s="8" t="str">
        <f aca="false">IF(V55="","",IF(W55&lt;&gt;0,NA(),IF(F55="保管中","保管記録",IF(F55="返却済","返却記録",IF(F55="未確認","利用未確認",IF(COUNTA(J55)=0,"期限未確認",IF(P55&lt;0,"返却期限超過",IF(P55=0,"返却期日","貸出中"))))))))</f>
        <v/>
      </c>
      <c r="U55" s="1" t="str">
        <f aca="false">IF(V55="","",IF(W55&lt;&gt;0,NA(),IF(OR(B55="未確認",D55="未確認",F55="未確認",G55="未確認",L55&lt;&gt;"確認済",M55="未確認",S55="確認間隔超過",AND(F55="貸出中",OR(COUNTA(J55)=0,P55&lt;=0))),1,0)))</f>
        <v/>
      </c>
      <c r="V55" s="10" t="str">
        <f aca="false">IF(COUNTA(A55:O55)=0,"",IF(NOT(AND(ISTEXT(A55),LEN(A55)=8,EXACT(LEFT(A55,4),"AST-"),ISNUMBER(FIND(MID(A55,5,1)&amp;"x","0x1x2x3x4x5x6x7x8x9x")),ISNUMBER(FIND(MID(A55,6,1)&amp;"x","0x1x2x3x4x5x6x7x8x9x")),ISNUMBER(FIND(MID(A55,7,1)&amp;"x","0x1x2x3x4x5x6x7x8x9x")),ISNUMBER(FIND(MID(A55,8,1)&amp;"x","0x1x2x3x4x5x6x7x8x9x")))),"備品IDはAST-と半角数字4桁",IF(COUNTIFS($A$8:$A$57,A55)&gt;1,"備品IDが重複",IF(NOT(OR(B55="PC",B55="周辺機器",B55="工具",B55="その他",B55="未確認")),"種類を確認",IF(NOT(AND(ISTEXT(C55),LEN(C55)=8,EXACT(LEFT(C55,4),"LOC-"),ISNUMBER(FIND(MID(C55,5,1)&amp;"x","0x1x2x3x4x5x6x7x8x9x")),ISNUMBER(FIND(MID(C55,6,1)&amp;"x","0x1x2x3x4x5x6x7x8x9x")),ISNUMBER(FIND(MID(C55,7,1)&amp;"x","0x1x2x3x4x5x6x7x8x9x")),ISNUMBER(FIND(MID(C55,8,1)&amp;"x","0x1x2x3x4x5x6x7x8x9x")))),"登録保管先IDはLOC-と半角数字4桁",IF(NOT(OR(D55="確認済",D55="未確認")),"所在区分を確認",IF(AND(D55="確認済",NOT(AND(ISTEXT(E55),LEN(E55)=8,EXACT(LEFT(E55,4),"LOC-"),ISNUMBER(FIND(MID(E55,5,1)&amp;"x","0x1x2x3x4x5x6x7x8x9x")),ISNUMBER(FIND(MID(E55,6,1)&amp;"x","0x1x2x3x4x5x6x7x8x9x")),ISNUMBER(FIND(MID(E55,7,1)&amp;"x","0x1x2x3x4x5x6x7x8x9x")),ISNUMBER(FIND(MID(E55,8,1)&amp;"x","0x1x2x3x4x5x6x7x8x9x"))))),"確認済所在IDが必須",IF(AND(D55="未確認",COUNTA(E55)&gt;0),"所在未確認は所在ID空欄",IF(NOT(OR(F55="保管中",F55="貸出中",F55="返却済",F55="未確認")),"利用区分を確認",IF(AND(F55="保管中",NOT(AND(G55="対象外",COUNTA(H55:K55)=0))),"保管中の借用者は対象外/貸出欄は空欄",IF(AND(F55&lt;&gt;"保管中",NOT(OR(G55="確認済",G55="未確認"))),"借用者を確認/未確認で記録",IF(AND(G55="確認済",NOT(AND(ISTEXT(H55),LEN(H55)=8,EXACT(LEFT(H55,4),"PER-"),ISNUMBER(FIND(MID(H55,5,1)&amp;"x","0x1x2x3x4x5x6x7x8x9x")),ISNUMBER(FIND(MID(H55,6,1)&amp;"x","0x1x2x3x4x5x6x7x8x9x")),ISNUMBER(FIND(MID(H55,7,1)&amp;"x","0x1x2x3x4x5x6x7x8x9x")),ISNUMBER(FIND(MID(H55,8,1)&amp;"x","0x1x2x3x4x5x6x7x8x9x"))))),"確認済借用者IDが必須",IF(AND(G55&lt;&gt;"確認済",COUNTA(H55)&gt;0),"未確認/対象外の借用者IDは空欄",IF(AND(OR(F55="貸出中",F55="返却済"),NOT(IF(ISNUMBER(I55),AND(I55&gt;=43831,I55&lt;=73050,I55=INT(I55)),FALSE()))),"貸出日が必須",IF(AND(COUNTA(I55)&gt;0,NOT(IF(ISNUMBER(I55),AND(I55&gt;=43831,I55&lt;=73050,I55=INT(I55)),FALSE()))),"貸出日は2020〜2099年/時刻なし",IF(AND(COUNTA(J55)&gt;0,NOT(IF(ISNUMBER(J55),AND(J55&gt;=43831,J55&lt;=73050,J55=INT(J55)),FALSE()))),"返却期日は2020〜2099年/時刻なし",IF(AND(COUNTA(J55)&gt;0,OR(COUNTA(I55)=0,J55&lt;I55)),"期日は貸出日以上/貸出日必須",IF(AND(F55="返却済",NOT(IF(ISNUMBER(K55),AND(K55&gt;=43831,K55&lt;=73050,K55=INT(K55)),FALSE()))),"返却済の返却日が必須",IF(AND(F55&lt;&gt;"返却済",COUNTA(K55)&gt;0),"返却済以外の返却日は空欄",IF(AND(F55="返却済",K55&lt;I55),"返却日は貸出日以上",IF(NOT(OR(L55="確認済",L55="要対応",L55="未確認")),"状態確認を記録",IF(NOT(OR(M55="確認済",M55="未確認")),"現物区分を確認",IF(AND(M55="確認済",NOT(IF(ISNUMBER(N55),AND(N55&gt;=43831,N55&lt;=73050,N55=INT(N55)),FALSE()))),"現物確認日が必須",IF(AND(M55="未確認",COUNTA(N55)&gt;0),"現物未確認の日付は空欄",IF(NOT(IF(ISNUMBER(O55),AND(O55&gt;=43831,O55&lt;=73050,O55=INT(O55)),FALSE())),"記録確認日が必須",IF(OR(O55&gt;備品の確認!$B$3,AND(COUNTA(I55)&gt;0,I55&gt;O55),AND(F55="返却済",K55&gt;O55),AND(M55="確認済",N55&gt;O55)),"貸出/返却/現物日≦記録確認日≦基準日","確認済み"))))))))))))))))))))))))))</f>
        <v/>
      </c>
      <c r="W55" s="6" t="str">
        <f aca="false">IF(V55="","",IF(V55="確認済み",0,1))</f>
        <v/>
      </c>
      <c r="X55" s="6" t="n">
        <f aca="false">IF(COUNTA(A55:O55)=0,IF(AND(V55="",W55="",P55="",Q55="",R55="",S55="",T55="",U55=""),0,1),IF(NOT(AND(ISTEXT(V55),V55=IF(COUNTA(A55:O55)=0,"",IF(NOT(AND(ISTEXT(A55),LEN(A55)=8,EXACT(LEFT(A55,4),"AST-"),ISNUMBER(FIND(MID(A55,5,1)&amp;"x","0x1x2x3x4x5x6x7x8x9x")),ISNUMBER(FIND(MID(A55,6,1)&amp;"x","0x1x2x3x4x5x6x7x8x9x")),ISNUMBER(FIND(MID(A55,7,1)&amp;"x","0x1x2x3x4x5x6x7x8x9x")),ISNUMBER(FIND(MID(A55,8,1)&amp;"x","0x1x2x3x4x5x6x7x8x9x")))),"備品IDはAST-と半角数字4桁",IF(COUNTIFS($A$8:$A$57,A55)&gt;1,"備品IDが重複",IF(NOT(OR(B55="PC",B55="周辺機器",B55="工具",B55="その他",B55="未確認")),"種類を確認",IF(NOT(AND(ISTEXT(C55),LEN(C55)=8,EXACT(LEFT(C55,4),"LOC-"),ISNUMBER(FIND(MID(C55,5,1)&amp;"x","0x1x2x3x4x5x6x7x8x9x")),ISNUMBER(FIND(MID(C55,6,1)&amp;"x","0x1x2x3x4x5x6x7x8x9x")),ISNUMBER(FIND(MID(C55,7,1)&amp;"x","0x1x2x3x4x5x6x7x8x9x")),ISNUMBER(FIND(MID(C55,8,1)&amp;"x","0x1x2x3x4x5x6x7x8x9x")))),"登録保管先IDはLOC-と半角数字4桁",IF(NOT(OR(D55="確認済",D55="未確認")),"所在区分を確認",IF(AND(D55="確認済",NOT(AND(ISTEXT(E55),LEN(E55)=8,EXACT(LEFT(E55,4),"LOC-"),ISNUMBER(FIND(MID(E55,5,1)&amp;"x","0x1x2x3x4x5x6x7x8x9x")),ISNUMBER(FIND(MID(E55,6,1)&amp;"x","0x1x2x3x4x5x6x7x8x9x")),ISNUMBER(FIND(MID(E55,7,1)&amp;"x","0x1x2x3x4x5x6x7x8x9x")),ISNUMBER(FIND(MID(E55,8,1)&amp;"x","0x1x2x3x4x5x6x7x8x9x"))))),"確認済所在IDが必須",IF(AND(D55="未確認",COUNTA(E55)&gt;0),"所在未確認は所在ID空欄",IF(NOT(OR(F55="保管中",F55="貸出中",F55="返却済",F55="未確認")),"利用区分を確認",IF(AND(F55="保管中",NOT(AND(G55="対象外",COUNTA(H55:K55)=0))),"保管中の借用者は対象外/貸出欄は空欄",IF(AND(F55&lt;&gt;"保管中",NOT(OR(G55="確認済",G55="未確認"))),"借用者を確認/未確認で記録",IF(AND(G55="確認済",NOT(AND(ISTEXT(H55),LEN(H55)=8,EXACT(LEFT(H55,4),"PER-"),ISNUMBER(FIND(MID(H55,5,1)&amp;"x","0x1x2x3x4x5x6x7x8x9x")),ISNUMBER(FIND(MID(H55,6,1)&amp;"x","0x1x2x3x4x5x6x7x8x9x")),ISNUMBER(FIND(MID(H55,7,1)&amp;"x","0x1x2x3x4x5x6x7x8x9x")),ISNUMBER(FIND(MID(H55,8,1)&amp;"x","0x1x2x3x4x5x6x7x8x9x"))))),"確認済借用者IDが必須",IF(AND(G55&lt;&gt;"確認済",COUNTA(H55)&gt;0),"未確認/対象外の借用者IDは空欄",IF(AND(OR(F55="貸出中",F55="返却済"),NOT(IF(ISNUMBER(I55),AND(I55&gt;=43831,I55&lt;=73050,I55=INT(I55)),FALSE()))),"貸出日が必須",IF(AND(COUNTA(I55)&gt;0,NOT(IF(ISNUMBER(I55),AND(I55&gt;=43831,I55&lt;=73050,I55=INT(I55)),FALSE()))),"貸出日は2020〜2099年/時刻なし",IF(AND(COUNTA(J55)&gt;0,NOT(IF(ISNUMBER(J55),AND(J55&gt;=43831,J55&lt;=73050,J55=INT(J55)),FALSE()))),"返却期日は2020〜2099年/時刻なし",IF(AND(COUNTA(J55)&gt;0,OR(COUNTA(I55)=0,J55&lt;I55)),"期日は貸出日以上/貸出日必須",IF(AND(F55="返却済",NOT(IF(ISNUMBER(K55),AND(K55&gt;=43831,K55&lt;=73050,K55=INT(K55)),FALSE()))),"返却済の返却日が必須",IF(AND(F55&lt;&gt;"返却済",COUNTA(K55)&gt;0),"返却済以外の返却日は空欄",IF(AND(F55="返却済",K55&lt;I55),"返却日は貸出日以上",IF(NOT(OR(L55="確認済",L55="要対応",L55="未確認")),"状態確認を記録",IF(NOT(OR(M55="確認済",M55="未確認")),"現物区分を確認",IF(AND(M55="確認済",NOT(IF(ISNUMBER(N55),AND(N55&gt;=43831,N55&lt;=73050,N55=INT(N55)),FALSE()))),"現物確認日が必須",IF(AND(M55="未確認",COUNTA(N55)&gt;0),"現物未確認の日付は空欄",IF(NOT(IF(ISNUMBER(O55),AND(O55&gt;=43831,O55&lt;=73050,O55=INT(O55)),FALSE())),"記録確認日が必須",IF(OR(O55&gt;備品の確認!$B$3,AND(COUNTA(I55)&gt;0,I55&gt;O55),AND(F55="返却済",K55&gt;O55),AND(M55="確認済",N55&gt;O55)),"貸出/返却/現物日≦記録確認日≦基準日","確認済み")))))))))))))))))))))))))),ISNUMBER(W55),W55=IF(V55="確認済み",0,1))),1,IF(W55&lt;&gt;0,0,IF(AND(IF(AND(F55="貸出中",COUNTA(J55)&gt;0),ISNUMBER(P55),ISTEXT(P55)),P55=IF(AND(F55="貸出中",COUNTA(J55)&gt;0),J55-備品の確認!$B$3,""),IF(AND(F55="返却済",COUNTA(J55)&gt;0),ISNUMBER(Q55),ISTEXT(Q55)),Q55=IF(AND(F55="返却済",COUNTA(J55)&gt;0),K55-J55,""),IF(M55="確認済",ISNUMBER(R55),ISTEXT(R55)),R55=IF(M55="確認済",備品の確認!$B$3-N55,""),ISTEXT(S55),S55=IF(M55="未確認","現物未確認",IF(R55&gt;備品の確認!$E$3,"確認間隔超過","確認間隔内")),ISTEXT(T55),T55=IF(F55="保管中","保管記録",IF(F55="返却済","返却記録",IF(F55="未確認","利用未確認",IF(COUNTA(J55)=0,"期限未確認",IF(P55&lt;0,"返却期限超過",IF(P55=0,"返却期日","貸出中")))))),ISNUMBER(U55),U55=IF(OR(B55="未確認",D55="未確認",F55="未確認",G55="未確認",L55&lt;&gt;"確認済",M55="未確認",S55="確認間隔超過",AND(F55="貸出中",OR(COUNTA(J55)=0,P55&lt;=0))),1,0)),0,1))))</f>
        <v>0</v>
      </c>
    </row>
    <row r="56" customFormat="false" ht="32" hidden="false" customHeight="true" outlineLevel="0" collapsed="false">
      <c r="A56" s="11"/>
      <c r="B56" s="12"/>
      <c r="C56" s="11"/>
      <c r="D56" s="13"/>
      <c r="E56" s="11"/>
      <c r="F56" s="13"/>
      <c r="G56" s="13"/>
      <c r="H56" s="11"/>
      <c r="I56" s="4"/>
      <c r="J56" s="4"/>
      <c r="K56" s="4"/>
      <c r="L56" s="13"/>
      <c r="M56" s="13"/>
      <c r="N56" s="4"/>
      <c r="O56" s="4"/>
      <c r="P56" s="14" t="str">
        <f aca="false">IF(V56="","",IF(W56&lt;&gt;0,NA(),IF(AND(F56="貸出中",COUNTA(J56)&gt;0),J56-備品の確認!$B$3,"")))</f>
        <v/>
      </c>
      <c r="Q56" s="14" t="str">
        <f aca="false">IF(V56="","",IF(W56&lt;&gt;0,NA(),IF(AND(F56="返却済",COUNTA(J56)&gt;0),K56-J56,"")))</f>
        <v/>
      </c>
      <c r="R56" s="14" t="str">
        <f aca="false">IF(V56="","",IF(W56&lt;&gt;0,NA(),IF(M56="確認済",備品の確認!$B$3-N56,"")))</f>
        <v/>
      </c>
      <c r="S56" s="8" t="str">
        <f aca="false">IF(V56="","",IF(W56&lt;&gt;0,NA(),IF(M56="未確認","現物未確認",IF(R56&gt;備品の確認!$E$3,"確認間隔超過","確認間隔内"))))</f>
        <v/>
      </c>
      <c r="T56" s="8" t="str">
        <f aca="false">IF(V56="","",IF(W56&lt;&gt;0,NA(),IF(F56="保管中","保管記録",IF(F56="返却済","返却記録",IF(F56="未確認","利用未確認",IF(COUNTA(J56)=0,"期限未確認",IF(P56&lt;0,"返却期限超過",IF(P56=0,"返却期日","貸出中"))))))))</f>
        <v/>
      </c>
      <c r="U56" s="1" t="str">
        <f aca="false">IF(V56="","",IF(W56&lt;&gt;0,NA(),IF(OR(B56="未確認",D56="未確認",F56="未確認",G56="未確認",L56&lt;&gt;"確認済",M56="未確認",S56="確認間隔超過",AND(F56="貸出中",OR(COUNTA(J56)=0,P56&lt;=0))),1,0)))</f>
        <v/>
      </c>
      <c r="V56" s="10" t="str">
        <f aca="false">IF(COUNTA(A56:O56)=0,"",IF(NOT(AND(ISTEXT(A56),LEN(A56)=8,EXACT(LEFT(A56,4),"AST-"),ISNUMBER(FIND(MID(A56,5,1)&amp;"x","0x1x2x3x4x5x6x7x8x9x")),ISNUMBER(FIND(MID(A56,6,1)&amp;"x","0x1x2x3x4x5x6x7x8x9x")),ISNUMBER(FIND(MID(A56,7,1)&amp;"x","0x1x2x3x4x5x6x7x8x9x")),ISNUMBER(FIND(MID(A56,8,1)&amp;"x","0x1x2x3x4x5x6x7x8x9x")))),"備品IDはAST-と半角数字4桁",IF(COUNTIFS($A$8:$A$57,A56)&gt;1,"備品IDが重複",IF(NOT(OR(B56="PC",B56="周辺機器",B56="工具",B56="その他",B56="未確認")),"種類を確認",IF(NOT(AND(ISTEXT(C56),LEN(C56)=8,EXACT(LEFT(C56,4),"LOC-"),ISNUMBER(FIND(MID(C56,5,1)&amp;"x","0x1x2x3x4x5x6x7x8x9x")),ISNUMBER(FIND(MID(C56,6,1)&amp;"x","0x1x2x3x4x5x6x7x8x9x")),ISNUMBER(FIND(MID(C56,7,1)&amp;"x","0x1x2x3x4x5x6x7x8x9x")),ISNUMBER(FIND(MID(C56,8,1)&amp;"x","0x1x2x3x4x5x6x7x8x9x")))),"登録保管先IDはLOC-と半角数字4桁",IF(NOT(OR(D56="確認済",D56="未確認")),"所在区分を確認",IF(AND(D56="確認済",NOT(AND(ISTEXT(E56),LEN(E56)=8,EXACT(LEFT(E56,4),"LOC-"),ISNUMBER(FIND(MID(E56,5,1)&amp;"x","0x1x2x3x4x5x6x7x8x9x")),ISNUMBER(FIND(MID(E56,6,1)&amp;"x","0x1x2x3x4x5x6x7x8x9x")),ISNUMBER(FIND(MID(E56,7,1)&amp;"x","0x1x2x3x4x5x6x7x8x9x")),ISNUMBER(FIND(MID(E56,8,1)&amp;"x","0x1x2x3x4x5x6x7x8x9x"))))),"確認済所在IDが必須",IF(AND(D56="未確認",COUNTA(E56)&gt;0),"所在未確認は所在ID空欄",IF(NOT(OR(F56="保管中",F56="貸出中",F56="返却済",F56="未確認")),"利用区分を確認",IF(AND(F56="保管中",NOT(AND(G56="対象外",COUNTA(H56:K56)=0))),"保管中の借用者は対象外/貸出欄は空欄",IF(AND(F56&lt;&gt;"保管中",NOT(OR(G56="確認済",G56="未確認"))),"借用者を確認/未確認で記録",IF(AND(G56="確認済",NOT(AND(ISTEXT(H56),LEN(H56)=8,EXACT(LEFT(H56,4),"PER-"),ISNUMBER(FIND(MID(H56,5,1)&amp;"x","0x1x2x3x4x5x6x7x8x9x")),ISNUMBER(FIND(MID(H56,6,1)&amp;"x","0x1x2x3x4x5x6x7x8x9x")),ISNUMBER(FIND(MID(H56,7,1)&amp;"x","0x1x2x3x4x5x6x7x8x9x")),ISNUMBER(FIND(MID(H56,8,1)&amp;"x","0x1x2x3x4x5x6x7x8x9x"))))),"確認済借用者IDが必須",IF(AND(G56&lt;&gt;"確認済",COUNTA(H56)&gt;0),"未確認/対象外の借用者IDは空欄",IF(AND(OR(F56="貸出中",F56="返却済"),NOT(IF(ISNUMBER(I56),AND(I56&gt;=43831,I56&lt;=73050,I56=INT(I56)),FALSE()))),"貸出日が必須",IF(AND(COUNTA(I56)&gt;0,NOT(IF(ISNUMBER(I56),AND(I56&gt;=43831,I56&lt;=73050,I56=INT(I56)),FALSE()))),"貸出日は2020〜2099年/時刻なし",IF(AND(COUNTA(J56)&gt;0,NOT(IF(ISNUMBER(J56),AND(J56&gt;=43831,J56&lt;=73050,J56=INT(J56)),FALSE()))),"返却期日は2020〜2099年/時刻なし",IF(AND(COUNTA(J56)&gt;0,OR(COUNTA(I56)=0,J56&lt;I56)),"期日は貸出日以上/貸出日必須",IF(AND(F56="返却済",NOT(IF(ISNUMBER(K56),AND(K56&gt;=43831,K56&lt;=73050,K56=INT(K56)),FALSE()))),"返却済の返却日が必須",IF(AND(F56&lt;&gt;"返却済",COUNTA(K56)&gt;0),"返却済以外の返却日は空欄",IF(AND(F56="返却済",K56&lt;I56),"返却日は貸出日以上",IF(NOT(OR(L56="確認済",L56="要対応",L56="未確認")),"状態確認を記録",IF(NOT(OR(M56="確認済",M56="未確認")),"現物区分を確認",IF(AND(M56="確認済",NOT(IF(ISNUMBER(N56),AND(N56&gt;=43831,N56&lt;=73050,N56=INT(N56)),FALSE()))),"現物確認日が必須",IF(AND(M56="未確認",COUNTA(N56)&gt;0),"現物未確認の日付は空欄",IF(NOT(IF(ISNUMBER(O56),AND(O56&gt;=43831,O56&lt;=73050,O56=INT(O56)),FALSE())),"記録確認日が必須",IF(OR(O56&gt;備品の確認!$B$3,AND(COUNTA(I56)&gt;0,I56&gt;O56),AND(F56="返却済",K56&gt;O56),AND(M56="確認済",N56&gt;O56)),"貸出/返却/現物日≦記録確認日≦基準日","確認済み"))))))))))))))))))))))))))</f>
        <v/>
      </c>
      <c r="W56" s="6" t="str">
        <f aca="false">IF(V56="","",IF(V56="確認済み",0,1))</f>
        <v/>
      </c>
      <c r="X56" s="6" t="n">
        <f aca="false">IF(COUNTA(A56:O56)=0,IF(AND(V56="",W56="",P56="",Q56="",R56="",S56="",T56="",U56=""),0,1),IF(NOT(AND(ISTEXT(V56),V56=IF(COUNTA(A56:O56)=0,"",IF(NOT(AND(ISTEXT(A56),LEN(A56)=8,EXACT(LEFT(A56,4),"AST-"),ISNUMBER(FIND(MID(A56,5,1)&amp;"x","0x1x2x3x4x5x6x7x8x9x")),ISNUMBER(FIND(MID(A56,6,1)&amp;"x","0x1x2x3x4x5x6x7x8x9x")),ISNUMBER(FIND(MID(A56,7,1)&amp;"x","0x1x2x3x4x5x6x7x8x9x")),ISNUMBER(FIND(MID(A56,8,1)&amp;"x","0x1x2x3x4x5x6x7x8x9x")))),"備品IDはAST-と半角数字4桁",IF(COUNTIFS($A$8:$A$57,A56)&gt;1,"備品IDが重複",IF(NOT(OR(B56="PC",B56="周辺機器",B56="工具",B56="その他",B56="未確認")),"種類を確認",IF(NOT(AND(ISTEXT(C56),LEN(C56)=8,EXACT(LEFT(C56,4),"LOC-"),ISNUMBER(FIND(MID(C56,5,1)&amp;"x","0x1x2x3x4x5x6x7x8x9x")),ISNUMBER(FIND(MID(C56,6,1)&amp;"x","0x1x2x3x4x5x6x7x8x9x")),ISNUMBER(FIND(MID(C56,7,1)&amp;"x","0x1x2x3x4x5x6x7x8x9x")),ISNUMBER(FIND(MID(C56,8,1)&amp;"x","0x1x2x3x4x5x6x7x8x9x")))),"登録保管先IDはLOC-と半角数字4桁",IF(NOT(OR(D56="確認済",D56="未確認")),"所在区分を確認",IF(AND(D56="確認済",NOT(AND(ISTEXT(E56),LEN(E56)=8,EXACT(LEFT(E56,4),"LOC-"),ISNUMBER(FIND(MID(E56,5,1)&amp;"x","0x1x2x3x4x5x6x7x8x9x")),ISNUMBER(FIND(MID(E56,6,1)&amp;"x","0x1x2x3x4x5x6x7x8x9x")),ISNUMBER(FIND(MID(E56,7,1)&amp;"x","0x1x2x3x4x5x6x7x8x9x")),ISNUMBER(FIND(MID(E56,8,1)&amp;"x","0x1x2x3x4x5x6x7x8x9x"))))),"確認済所在IDが必須",IF(AND(D56="未確認",COUNTA(E56)&gt;0),"所在未確認は所在ID空欄",IF(NOT(OR(F56="保管中",F56="貸出中",F56="返却済",F56="未確認")),"利用区分を確認",IF(AND(F56="保管中",NOT(AND(G56="対象外",COUNTA(H56:K56)=0))),"保管中の借用者は対象外/貸出欄は空欄",IF(AND(F56&lt;&gt;"保管中",NOT(OR(G56="確認済",G56="未確認"))),"借用者を確認/未確認で記録",IF(AND(G56="確認済",NOT(AND(ISTEXT(H56),LEN(H56)=8,EXACT(LEFT(H56,4),"PER-"),ISNUMBER(FIND(MID(H56,5,1)&amp;"x","0x1x2x3x4x5x6x7x8x9x")),ISNUMBER(FIND(MID(H56,6,1)&amp;"x","0x1x2x3x4x5x6x7x8x9x")),ISNUMBER(FIND(MID(H56,7,1)&amp;"x","0x1x2x3x4x5x6x7x8x9x")),ISNUMBER(FIND(MID(H56,8,1)&amp;"x","0x1x2x3x4x5x6x7x8x9x"))))),"確認済借用者IDが必須",IF(AND(G56&lt;&gt;"確認済",COUNTA(H56)&gt;0),"未確認/対象外の借用者IDは空欄",IF(AND(OR(F56="貸出中",F56="返却済"),NOT(IF(ISNUMBER(I56),AND(I56&gt;=43831,I56&lt;=73050,I56=INT(I56)),FALSE()))),"貸出日が必須",IF(AND(COUNTA(I56)&gt;0,NOT(IF(ISNUMBER(I56),AND(I56&gt;=43831,I56&lt;=73050,I56=INT(I56)),FALSE()))),"貸出日は2020〜2099年/時刻なし",IF(AND(COUNTA(J56)&gt;0,NOT(IF(ISNUMBER(J56),AND(J56&gt;=43831,J56&lt;=73050,J56=INT(J56)),FALSE()))),"返却期日は2020〜2099年/時刻なし",IF(AND(COUNTA(J56)&gt;0,OR(COUNTA(I56)=0,J56&lt;I56)),"期日は貸出日以上/貸出日必須",IF(AND(F56="返却済",NOT(IF(ISNUMBER(K56),AND(K56&gt;=43831,K56&lt;=73050,K56=INT(K56)),FALSE()))),"返却済の返却日が必須",IF(AND(F56&lt;&gt;"返却済",COUNTA(K56)&gt;0),"返却済以外の返却日は空欄",IF(AND(F56="返却済",K56&lt;I56),"返却日は貸出日以上",IF(NOT(OR(L56="確認済",L56="要対応",L56="未確認")),"状態確認を記録",IF(NOT(OR(M56="確認済",M56="未確認")),"現物区分を確認",IF(AND(M56="確認済",NOT(IF(ISNUMBER(N56),AND(N56&gt;=43831,N56&lt;=73050,N56=INT(N56)),FALSE()))),"現物確認日が必須",IF(AND(M56="未確認",COUNTA(N56)&gt;0),"現物未確認の日付は空欄",IF(NOT(IF(ISNUMBER(O56),AND(O56&gt;=43831,O56&lt;=73050,O56=INT(O56)),FALSE())),"記録確認日が必須",IF(OR(O56&gt;備品の確認!$B$3,AND(COUNTA(I56)&gt;0,I56&gt;O56),AND(F56="返却済",K56&gt;O56),AND(M56="確認済",N56&gt;O56)),"貸出/返却/現物日≦記録確認日≦基準日","確認済み")))))))))))))))))))))))))),ISNUMBER(W56),W56=IF(V56="確認済み",0,1))),1,IF(W56&lt;&gt;0,0,IF(AND(IF(AND(F56="貸出中",COUNTA(J56)&gt;0),ISNUMBER(P56),ISTEXT(P56)),P56=IF(AND(F56="貸出中",COUNTA(J56)&gt;0),J56-備品の確認!$B$3,""),IF(AND(F56="返却済",COUNTA(J56)&gt;0),ISNUMBER(Q56),ISTEXT(Q56)),Q56=IF(AND(F56="返却済",COUNTA(J56)&gt;0),K56-J56,""),IF(M56="確認済",ISNUMBER(R56),ISTEXT(R56)),R56=IF(M56="確認済",備品の確認!$B$3-N56,""),ISTEXT(S56),S56=IF(M56="未確認","現物未確認",IF(R56&gt;備品の確認!$E$3,"確認間隔超過","確認間隔内")),ISTEXT(T56),T56=IF(F56="保管中","保管記録",IF(F56="返却済","返却記録",IF(F56="未確認","利用未確認",IF(COUNTA(J56)=0,"期限未確認",IF(P56&lt;0,"返却期限超過",IF(P56=0,"返却期日","貸出中")))))),ISNUMBER(U56),U56=IF(OR(B56="未確認",D56="未確認",F56="未確認",G56="未確認",L56&lt;&gt;"確認済",M56="未確認",S56="確認間隔超過",AND(F56="貸出中",OR(COUNTA(J56)=0,P56&lt;=0))),1,0)),0,1))))</f>
        <v>0</v>
      </c>
    </row>
    <row r="57" customFormat="false" ht="32" hidden="false" customHeight="true" outlineLevel="0" collapsed="false">
      <c r="A57" s="11"/>
      <c r="B57" s="12"/>
      <c r="C57" s="11"/>
      <c r="D57" s="13"/>
      <c r="E57" s="11"/>
      <c r="F57" s="13"/>
      <c r="G57" s="13"/>
      <c r="H57" s="11"/>
      <c r="I57" s="4"/>
      <c r="J57" s="4"/>
      <c r="K57" s="4"/>
      <c r="L57" s="13"/>
      <c r="M57" s="13"/>
      <c r="N57" s="4"/>
      <c r="O57" s="4"/>
      <c r="P57" s="14" t="str">
        <f aca="false">IF(V57="","",IF(W57&lt;&gt;0,NA(),IF(AND(F57="貸出中",COUNTA(J57)&gt;0),J57-備品の確認!$B$3,"")))</f>
        <v/>
      </c>
      <c r="Q57" s="14" t="str">
        <f aca="false">IF(V57="","",IF(W57&lt;&gt;0,NA(),IF(AND(F57="返却済",COUNTA(J57)&gt;0),K57-J57,"")))</f>
        <v/>
      </c>
      <c r="R57" s="14" t="str">
        <f aca="false">IF(V57="","",IF(W57&lt;&gt;0,NA(),IF(M57="確認済",備品の確認!$B$3-N57,"")))</f>
        <v/>
      </c>
      <c r="S57" s="8" t="str">
        <f aca="false">IF(V57="","",IF(W57&lt;&gt;0,NA(),IF(M57="未確認","現物未確認",IF(R57&gt;備品の確認!$E$3,"確認間隔超過","確認間隔内"))))</f>
        <v/>
      </c>
      <c r="T57" s="8" t="str">
        <f aca="false">IF(V57="","",IF(W57&lt;&gt;0,NA(),IF(F57="保管中","保管記録",IF(F57="返却済","返却記録",IF(F57="未確認","利用未確認",IF(COUNTA(J57)=0,"期限未確認",IF(P57&lt;0,"返却期限超過",IF(P57=0,"返却期日","貸出中"))))))))</f>
        <v/>
      </c>
      <c r="U57" s="1" t="str">
        <f aca="false">IF(V57="","",IF(W57&lt;&gt;0,NA(),IF(OR(B57="未確認",D57="未確認",F57="未確認",G57="未確認",L57&lt;&gt;"確認済",M57="未確認",S57="確認間隔超過",AND(F57="貸出中",OR(COUNTA(J57)=0,P57&lt;=0))),1,0)))</f>
        <v/>
      </c>
      <c r="V57" s="10" t="str">
        <f aca="false">IF(COUNTA(A57:O57)=0,"",IF(NOT(AND(ISTEXT(A57),LEN(A57)=8,EXACT(LEFT(A57,4),"AST-"),ISNUMBER(FIND(MID(A57,5,1)&amp;"x","0x1x2x3x4x5x6x7x8x9x")),ISNUMBER(FIND(MID(A57,6,1)&amp;"x","0x1x2x3x4x5x6x7x8x9x")),ISNUMBER(FIND(MID(A57,7,1)&amp;"x","0x1x2x3x4x5x6x7x8x9x")),ISNUMBER(FIND(MID(A57,8,1)&amp;"x","0x1x2x3x4x5x6x7x8x9x")))),"備品IDはAST-と半角数字4桁",IF(COUNTIFS($A$8:$A$57,A57)&gt;1,"備品IDが重複",IF(NOT(OR(B57="PC",B57="周辺機器",B57="工具",B57="その他",B57="未確認")),"種類を確認",IF(NOT(AND(ISTEXT(C57),LEN(C57)=8,EXACT(LEFT(C57,4),"LOC-"),ISNUMBER(FIND(MID(C57,5,1)&amp;"x","0x1x2x3x4x5x6x7x8x9x")),ISNUMBER(FIND(MID(C57,6,1)&amp;"x","0x1x2x3x4x5x6x7x8x9x")),ISNUMBER(FIND(MID(C57,7,1)&amp;"x","0x1x2x3x4x5x6x7x8x9x")),ISNUMBER(FIND(MID(C57,8,1)&amp;"x","0x1x2x3x4x5x6x7x8x9x")))),"登録保管先IDはLOC-と半角数字4桁",IF(NOT(OR(D57="確認済",D57="未確認")),"所在区分を確認",IF(AND(D57="確認済",NOT(AND(ISTEXT(E57),LEN(E57)=8,EXACT(LEFT(E57,4),"LOC-"),ISNUMBER(FIND(MID(E57,5,1)&amp;"x","0x1x2x3x4x5x6x7x8x9x")),ISNUMBER(FIND(MID(E57,6,1)&amp;"x","0x1x2x3x4x5x6x7x8x9x")),ISNUMBER(FIND(MID(E57,7,1)&amp;"x","0x1x2x3x4x5x6x7x8x9x")),ISNUMBER(FIND(MID(E57,8,1)&amp;"x","0x1x2x3x4x5x6x7x8x9x"))))),"確認済所在IDが必須",IF(AND(D57="未確認",COUNTA(E57)&gt;0),"所在未確認は所在ID空欄",IF(NOT(OR(F57="保管中",F57="貸出中",F57="返却済",F57="未確認")),"利用区分を確認",IF(AND(F57="保管中",NOT(AND(G57="対象外",COUNTA(H57:K57)=0))),"保管中の借用者は対象外/貸出欄は空欄",IF(AND(F57&lt;&gt;"保管中",NOT(OR(G57="確認済",G57="未確認"))),"借用者を確認/未確認で記録",IF(AND(G57="確認済",NOT(AND(ISTEXT(H57),LEN(H57)=8,EXACT(LEFT(H57,4),"PER-"),ISNUMBER(FIND(MID(H57,5,1)&amp;"x","0x1x2x3x4x5x6x7x8x9x")),ISNUMBER(FIND(MID(H57,6,1)&amp;"x","0x1x2x3x4x5x6x7x8x9x")),ISNUMBER(FIND(MID(H57,7,1)&amp;"x","0x1x2x3x4x5x6x7x8x9x")),ISNUMBER(FIND(MID(H57,8,1)&amp;"x","0x1x2x3x4x5x6x7x8x9x"))))),"確認済借用者IDが必須",IF(AND(G57&lt;&gt;"確認済",COUNTA(H57)&gt;0),"未確認/対象外の借用者IDは空欄",IF(AND(OR(F57="貸出中",F57="返却済"),NOT(IF(ISNUMBER(I57),AND(I57&gt;=43831,I57&lt;=73050,I57=INT(I57)),FALSE()))),"貸出日が必須",IF(AND(COUNTA(I57)&gt;0,NOT(IF(ISNUMBER(I57),AND(I57&gt;=43831,I57&lt;=73050,I57=INT(I57)),FALSE()))),"貸出日は2020〜2099年/時刻なし",IF(AND(COUNTA(J57)&gt;0,NOT(IF(ISNUMBER(J57),AND(J57&gt;=43831,J57&lt;=73050,J57=INT(J57)),FALSE()))),"返却期日は2020〜2099年/時刻なし",IF(AND(COUNTA(J57)&gt;0,OR(COUNTA(I57)=0,J57&lt;I57)),"期日は貸出日以上/貸出日必須",IF(AND(F57="返却済",NOT(IF(ISNUMBER(K57),AND(K57&gt;=43831,K57&lt;=73050,K57=INT(K57)),FALSE()))),"返却済の返却日が必須",IF(AND(F57&lt;&gt;"返却済",COUNTA(K57)&gt;0),"返却済以外の返却日は空欄",IF(AND(F57="返却済",K57&lt;I57),"返却日は貸出日以上",IF(NOT(OR(L57="確認済",L57="要対応",L57="未確認")),"状態確認を記録",IF(NOT(OR(M57="確認済",M57="未確認")),"現物区分を確認",IF(AND(M57="確認済",NOT(IF(ISNUMBER(N57),AND(N57&gt;=43831,N57&lt;=73050,N57=INT(N57)),FALSE()))),"現物確認日が必須",IF(AND(M57="未確認",COUNTA(N57)&gt;0),"現物未確認の日付は空欄",IF(NOT(IF(ISNUMBER(O57),AND(O57&gt;=43831,O57&lt;=73050,O57=INT(O57)),FALSE())),"記録確認日が必須",IF(OR(O57&gt;備品の確認!$B$3,AND(COUNTA(I57)&gt;0,I57&gt;O57),AND(F57="返却済",K57&gt;O57),AND(M57="確認済",N57&gt;O57)),"貸出/返却/現物日≦記録確認日≦基準日","確認済み"))))))))))))))))))))))))))</f>
        <v/>
      </c>
      <c r="W57" s="6" t="str">
        <f aca="false">IF(V57="","",IF(V57="確認済み",0,1))</f>
        <v/>
      </c>
      <c r="X57" s="6" t="n">
        <f aca="false">IF(COUNTA(A57:O57)=0,IF(AND(V57="",W57="",P57="",Q57="",R57="",S57="",T57="",U57=""),0,1),IF(NOT(AND(ISTEXT(V57),V57=IF(COUNTA(A57:O57)=0,"",IF(NOT(AND(ISTEXT(A57),LEN(A57)=8,EXACT(LEFT(A57,4),"AST-"),ISNUMBER(FIND(MID(A57,5,1)&amp;"x","0x1x2x3x4x5x6x7x8x9x")),ISNUMBER(FIND(MID(A57,6,1)&amp;"x","0x1x2x3x4x5x6x7x8x9x")),ISNUMBER(FIND(MID(A57,7,1)&amp;"x","0x1x2x3x4x5x6x7x8x9x")),ISNUMBER(FIND(MID(A57,8,1)&amp;"x","0x1x2x3x4x5x6x7x8x9x")))),"備品IDはAST-と半角数字4桁",IF(COUNTIFS($A$8:$A$57,A57)&gt;1,"備品IDが重複",IF(NOT(OR(B57="PC",B57="周辺機器",B57="工具",B57="その他",B57="未確認")),"種類を確認",IF(NOT(AND(ISTEXT(C57),LEN(C57)=8,EXACT(LEFT(C57,4),"LOC-"),ISNUMBER(FIND(MID(C57,5,1)&amp;"x","0x1x2x3x4x5x6x7x8x9x")),ISNUMBER(FIND(MID(C57,6,1)&amp;"x","0x1x2x3x4x5x6x7x8x9x")),ISNUMBER(FIND(MID(C57,7,1)&amp;"x","0x1x2x3x4x5x6x7x8x9x")),ISNUMBER(FIND(MID(C57,8,1)&amp;"x","0x1x2x3x4x5x6x7x8x9x")))),"登録保管先IDはLOC-と半角数字4桁",IF(NOT(OR(D57="確認済",D57="未確認")),"所在区分を確認",IF(AND(D57="確認済",NOT(AND(ISTEXT(E57),LEN(E57)=8,EXACT(LEFT(E57,4),"LOC-"),ISNUMBER(FIND(MID(E57,5,1)&amp;"x","0x1x2x3x4x5x6x7x8x9x")),ISNUMBER(FIND(MID(E57,6,1)&amp;"x","0x1x2x3x4x5x6x7x8x9x")),ISNUMBER(FIND(MID(E57,7,1)&amp;"x","0x1x2x3x4x5x6x7x8x9x")),ISNUMBER(FIND(MID(E57,8,1)&amp;"x","0x1x2x3x4x5x6x7x8x9x"))))),"確認済所在IDが必須",IF(AND(D57="未確認",COUNTA(E57)&gt;0),"所在未確認は所在ID空欄",IF(NOT(OR(F57="保管中",F57="貸出中",F57="返却済",F57="未確認")),"利用区分を確認",IF(AND(F57="保管中",NOT(AND(G57="対象外",COUNTA(H57:K57)=0))),"保管中の借用者は対象外/貸出欄は空欄",IF(AND(F57&lt;&gt;"保管中",NOT(OR(G57="確認済",G57="未確認"))),"借用者を確認/未確認で記録",IF(AND(G57="確認済",NOT(AND(ISTEXT(H57),LEN(H57)=8,EXACT(LEFT(H57,4),"PER-"),ISNUMBER(FIND(MID(H57,5,1)&amp;"x","0x1x2x3x4x5x6x7x8x9x")),ISNUMBER(FIND(MID(H57,6,1)&amp;"x","0x1x2x3x4x5x6x7x8x9x")),ISNUMBER(FIND(MID(H57,7,1)&amp;"x","0x1x2x3x4x5x6x7x8x9x")),ISNUMBER(FIND(MID(H57,8,1)&amp;"x","0x1x2x3x4x5x6x7x8x9x"))))),"確認済借用者IDが必須",IF(AND(G57&lt;&gt;"確認済",COUNTA(H57)&gt;0),"未確認/対象外の借用者IDは空欄",IF(AND(OR(F57="貸出中",F57="返却済"),NOT(IF(ISNUMBER(I57),AND(I57&gt;=43831,I57&lt;=73050,I57=INT(I57)),FALSE()))),"貸出日が必須",IF(AND(COUNTA(I57)&gt;0,NOT(IF(ISNUMBER(I57),AND(I57&gt;=43831,I57&lt;=73050,I57=INT(I57)),FALSE()))),"貸出日は2020〜2099年/時刻なし",IF(AND(COUNTA(J57)&gt;0,NOT(IF(ISNUMBER(J57),AND(J57&gt;=43831,J57&lt;=73050,J57=INT(J57)),FALSE()))),"返却期日は2020〜2099年/時刻なし",IF(AND(COUNTA(J57)&gt;0,OR(COUNTA(I57)=0,J57&lt;I57)),"期日は貸出日以上/貸出日必須",IF(AND(F57="返却済",NOT(IF(ISNUMBER(K57),AND(K57&gt;=43831,K57&lt;=73050,K57=INT(K57)),FALSE()))),"返却済の返却日が必須",IF(AND(F57&lt;&gt;"返却済",COUNTA(K57)&gt;0),"返却済以外の返却日は空欄",IF(AND(F57="返却済",K57&lt;I57),"返却日は貸出日以上",IF(NOT(OR(L57="確認済",L57="要対応",L57="未確認")),"状態確認を記録",IF(NOT(OR(M57="確認済",M57="未確認")),"現物区分を確認",IF(AND(M57="確認済",NOT(IF(ISNUMBER(N57),AND(N57&gt;=43831,N57&lt;=73050,N57=INT(N57)),FALSE()))),"現物確認日が必須",IF(AND(M57="未確認",COUNTA(N57)&gt;0),"現物未確認の日付は空欄",IF(NOT(IF(ISNUMBER(O57),AND(O57&gt;=43831,O57&lt;=73050,O57=INT(O57)),FALSE())),"記録確認日が必須",IF(OR(O57&gt;備品の確認!$B$3,AND(COUNTA(I57)&gt;0,I57&gt;O57),AND(F57="返却済",K57&gt;O57),AND(M57="確認済",N57&gt;O57)),"貸出/返却/現物日≦記録確認日≦基準日","確認済み")))))))))))))))))))))))))),ISNUMBER(W57),W57=IF(V57="確認済み",0,1))),1,IF(W57&lt;&gt;0,0,IF(AND(IF(AND(F57="貸出中",COUNTA(J57)&gt;0),ISNUMBER(P57),ISTEXT(P57)),P57=IF(AND(F57="貸出中",COUNTA(J57)&gt;0),J57-備品の確認!$B$3,""),IF(AND(F57="返却済",COUNTA(J57)&gt;0),ISNUMBER(Q57),ISTEXT(Q57)),Q57=IF(AND(F57="返却済",COUNTA(J57)&gt;0),K57-J57,""),IF(M57="確認済",ISNUMBER(R57),ISTEXT(R57)),R57=IF(M57="確認済",備品の確認!$B$3-N57,""),ISTEXT(S57),S57=IF(M57="未確認","現物未確認",IF(R57&gt;備品の確認!$E$3,"確認間隔超過","確認間隔内")),ISTEXT(T57),T57=IF(F57="保管中","保管記録",IF(F57="返却済","返却記録",IF(F57="未確認","利用未確認",IF(COUNTA(J57)=0,"期限未確認",IF(P57&lt;0,"返却期限超過",IF(P57=0,"返却期日","貸出中")))))),ISNUMBER(U57),U57=IF(OR(B57="未確認",D57="未確認",F57="未確認",G57="未確認",L57&lt;&gt;"確認済",M57="未確認",S57="確認間隔超過",AND(F57="貸出中",OR(COUNTA(J57)=0,P57&lt;=0))),1,0)),0,1))))</f>
        <v>0</v>
      </c>
    </row>
    <row r="58" customFormat="false" ht="2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customFormat="false" ht="2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customFormat="false" ht="2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customFormat="false" ht="25" hidden="false" customHeight="true" outlineLevel="0" collapsed="false">
      <c r="A61" s="1" t="s">
        <v>77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customFormat="false" ht="25" hidden="false" customHeight="true" outlineLevel="0" collapsed="false">
      <c r="A62" s="1" t="s">
        <v>78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customFormat="false" ht="25" hidden="false" customHeight="true" outlineLevel="0" collapsed="false">
      <c r="A63" s="6" t="s">
        <v>79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customFormat="false" ht="25" hidden="false" customHeight="true" outlineLevel="0" collapsed="false">
      <c r="A64" s="1" t="s">
        <v>80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customFormat="false" ht="25" hidden="false" customHeight="true" outlineLevel="0" collapsed="false">
      <c r="A65" s="1" t="s">
        <v>81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customFormat="false" ht="25" hidden="false" customHeight="true" outlineLevel="0" collapsed="false">
      <c r="A66" s="1" t="s">
        <v>82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customFormat="false" ht="25" hidden="false" customHeight="true" outlineLevel="0" collapsed="false">
      <c r="A67" s="1" t="s">
        <v>83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customFormat="false" ht="25" hidden="false" customHeight="true" outlineLevel="0" collapsed="false">
      <c r="A68" s="1" t="s">
        <v>84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customFormat="false" ht="25" hidden="false" customHeight="true" outlineLevel="0" collapsed="false">
      <c r="A69" s="1" t="s">
        <v>85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customFormat="false" ht="25" hidden="false" customHeight="true" outlineLevel="0" collapsed="false">
      <c r="A70" s="1" t="s">
        <v>86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customFormat="false" ht="25" hidden="false" customHeight="true" outlineLevel="0" collapsed="false">
      <c r="A71" s="1" t="s">
        <v>87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customFormat="false" ht="25" hidden="false" customHeight="true" outlineLevel="0" collapsed="false">
      <c r="A72" s="1" t="s">
        <v>88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customFormat="false" ht="25" hidden="false" customHeight="true" outlineLevel="0" collapsed="false">
      <c r="A73" s="1" t="s">
        <v>89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customFormat="false" ht="25" hidden="false" customHeight="true" outlineLevel="0" collapsed="false">
      <c r="A74" s="1" t="s">
        <v>90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customFormat="false" ht="25" hidden="false" customHeight="true" outlineLevel="0" collapsed="false">
      <c r="A75" s="1" t="s">
        <v>91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customFormat="false" ht="25" hidden="false" customHeight="true" outlineLevel="0" collapsed="false">
      <c r="A76" s="1" t="s">
        <v>92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customFormat="false" ht="25" hidden="false" customHeight="true" outlineLevel="0" collapsed="false">
      <c r="A77" s="1" t="s">
        <v>93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customFormat="false" ht="25" hidden="false" customHeight="true" outlineLevel="0" collapsed="false">
      <c r="A78" s="1" t="s">
        <v>94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customFormat="false" ht="25" hidden="false" customHeight="true" outlineLevel="0" collapsed="false">
      <c r="A79" s="1" t="s">
        <v>95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customFormat="false" ht="25" hidden="false" customHeight="true" outlineLevel="0" collapsed="false">
      <c r="A80" s="1" t="s">
        <v>96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customFormat="false" ht="25" hidden="false" customHeight="true" outlineLevel="0" collapsed="false">
      <c r="A81" s="1" t="s">
        <v>97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customFormat="false" ht="25" hidden="false" customHeight="true" outlineLevel="0" collapsed="false">
      <c r="A82" s="1" t="s">
        <v>98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customFormat="false" ht="25" hidden="false" customHeight="true" outlineLevel="0" collapsed="false">
      <c r="A83" s="1" t="s">
        <v>99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customFormat="false" ht="25" hidden="false" customHeight="true" outlineLevel="0" collapsed="false">
      <c r="A84" s="6" t="s">
        <v>100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customFormat="false" ht="25" hidden="false" customHeight="true" outlineLevel="0" collapsed="false">
      <c r="A85" s="1" t="s">
        <v>101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</sheetData>
  <conditionalFormatting sqref="V8:X57">
    <cfRule type="expression" priority="2" aboveAverage="0" equalAverage="0" bottom="0" percent="0" rank="0" text="" dxfId="1">
      <formula>AND($V8&lt;&gt;"",$V8&lt;&gt;"確認済み")</formula>
    </cfRule>
  </conditionalFormatting>
  <dataValidations count="6">
    <dataValidation allowBlank="false" errorStyle="stop" operator="between" showDropDown="false" showErrorMessage="false" showInputMessage="false" sqref="B8:B57" type="list">
      <formula1>"PC,周辺機器,工具,その他,未確認"</formula1>
      <formula2>0</formula2>
    </dataValidation>
    <dataValidation allowBlank="false" errorStyle="stop" operator="between" showDropDown="false" showErrorMessage="false" showInputMessage="false" sqref="D8:D57" type="list">
      <formula1>"確認済,未確認"</formula1>
      <formula2>0</formula2>
    </dataValidation>
    <dataValidation allowBlank="false" errorStyle="stop" operator="between" showDropDown="false" showErrorMessage="false" showInputMessage="false" sqref="F8:F57" type="list">
      <formula1>"保管中,貸出中,返却済,未確認"</formula1>
      <formula2>0</formula2>
    </dataValidation>
    <dataValidation allowBlank="false" errorStyle="stop" operator="between" showDropDown="false" showErrorMessage="false" showInputMessage="false" sqref="G8:G57" type="list">
      <formula1>"確認済,未確認,対象外"</formula1>
      <formula2>0</formula2>
    </dataValidation>
    <dataValidation allowBlank="false" errorStyle="stop" operator="between" showDropDown="false" showErrorMessage="false" showInputMessage="false" sqref="L8:L57" type="list">
      <formula1>"確認済,要対応,未確認"</formula1>
      <formula2>0</formula2>
    </dataValidation>
    <dataValidation allowBlank="false" errorStyle="stop" operator="between" showDropDown="false" showErrorMessage="false" showInputMessage="false" sqref="M8:M57" type="list">
      <formula1>"確認済,未確認"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2026-10-16T17:33:48Z</dcterms:modified>
  <cp:revision>1</cp:revision>
  <dc:subject/>
  <dc:title/>
</cp:coreProperties>
</file>