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有休残数" sheetId="1" state="visible" r:id="rId3"/>
    <sheet name="付与" sheetId="2" state="visible" r:id="rId4"/>
    <sheet name="取得" sheetId="3" state="visible" r:id="rId5"/>
    <sheet name="消化配分" sheetId="4" state="visible" r:id="rId6"/>
  </sheets>
  <definedNames>
    <definedName function="false" hidden="false" localSheetId="0" name="_xlnm.Print_Area" vbProcedure="false">有休残数!$A$1:$H$13</definedName>
    <definedName function="false" hidden="false" localSheetId="0" name="_xlnm.Print_Titles" vbProcedure="false">有休残数!$9:$9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<sst xmlns="http://schemas.openxmlformats.org/spreadsheetml/2006/main" count="96" uniqueCount="74">
  <si>
    <t xml:space="preserve">日・半日の有休残数を照合</t>
  </si>
  <si>
    <t xml:space="preserve">基準日の前提</t>
  </si>
  <si>
    <t xml:space="preserve">入力の前提</t>
  </si>
  <si>
    <t xml:space="preserve">照合基準日</t>
  </si>
  <si>
    <t xml:space="preserve">付与合計（日）</t>
  </si>
  <si>
    <t xml:space="preserve">消化（日）</t>
  </si>
  <si>
    <t xml:space="preserve">有効残（日）</t>
  </si>
  <si>
    <t xml:space="preserve">失効残（日）</t>
  </si>
  <si>
    <t xml:space="preserve">有効期間内の付与件数</t>
  </si>
  <si>
    <t xml:space="preserve">付与前の件数</t>
  </si>
  <si>
    <t xml:space="preserve">取得件数</t>
  </si>
  <si>
    <t xml:space="preserve">半日取得件数</t>
  </si>
  <si>
    <t xml:space="preserve">照合差額（日）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</si>
  <si>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人・日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半日の取得済み履歴。時間単位を含む運用には使えません。法定付与・</t>
    </r>
    <r>
      <rPr>
        <sz val="11"/>
        <color rgb="FF20283F"/>
        <rFont val="Arial"/>
        <family val="0"/>
        <charset val="1"/>
      </rPr>
      <t xml:space="preserve">5</t>
    </r>
    <r>
      <rPr>
        <sz val="11"/>
        <color rgb="FF20283F"/>
        <rFont val="Noto Sans JP"/>
        <family val="2"/>
      </rPr>
      <t xml:space="preserve">日義務の判定なし。</t>
    </r>
  </si>
  <si>
    <r>
      <rPr>
        <b val="true"/>
        <sz val="11"/>
        <color rgb="FFFFFFFF"/>
        <rFont val="Noto Sans JP"/>
        <family val="2"/>
      </rPr>
      <t xml:space="preserve">付与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</si>
  <si>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付与日</t>
  </si>
  <si>
    <t xml:space="preserve">有効最終日</t>
  </si>
  <si>
    <t xml:space="preserve">付与日数</t>
  </si>
  <si>
    <t xml:space="preserve">消化日数</t>
  </si>
  <si>
    <t xml:space="preserve">有効残日数</t>
  </si>
  <si>
    <t xml:space="preserve">失効残日数</t>
  </si>
  <si>
    <t xml:space="preserve">状態</t>
  </si>
  <si>
    <t xml:space="preserve">確認済みの付与履歴</t>
  </si>
  <si>
    <r>
      <rPr>
        <sz val="11"/>
        <color rgb="FF20283F"/>
        <rFont val="Noto Sans JP"/>
        <family val="2"/>
      </rPr>
      <t xml:space="preserve">付与日・有効最終日・日数は元記録から入力。自動付与・自動繰越はしません。最大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件。</t>
    </r>
  </si>
  <si>
    <t xml:space="preserve">有効最終日はその日を含む値。法定の基準日や時効を計算する機能ではありません。</t>
  </si>
  <si>
    <t xml:space="preserve">付与の確認</t>
  </si>
  <si>
    <t xml:space="preserve">入力不備</t>
  </si>
  <si>
    <t xml:space="preserve">全履歴の配分日数</t>
  </si>
  <si>
    <t xml:space="preserve">残数の前提</t>
  </si>
  <si>
    <t xml:space="preserve">GRT-0001</t>
  </si>
  <si>
    <t xml:space="preserve">GRT-0002</t>
  </si>
  <si>
    <t xml:space="preserve">GRT-0003</t>
  </si>
  <si>
    <t xml:space="preserve">GRT-0004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</si>
  <si>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人・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付与</t>
    </r>
    <r>
      <rPr>
        <sz val="11"/>
        <color rgb="FF20283F"/>
        <rFont val="Arial"/>
        <family val="0"/>
        <charset val="1"/>
      </rPr>
      <t xml:space="preserve">/31</t>
    </r>
    <r>
      <rPr>
        <sz val="11"/>
        <color rgb="FF20283F"/>
        <rFont val="Noto Sans JP"/>
        <family val="2"/>
      </rPr>
      <t xml:space="preserve">取得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配分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予約行。元記録から、付与と取得済みを入力。</t>
    </r>
  </si>
  <si>
    <r>
      <rPr>
        <sz val="11"/>
        <color rgb="FF20283F"/>
        <rFont val="Noto Sans JP"/>
        <family val="2"/>
      </rPr>
      <t xml:space="preserve">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半日のみ。時間単位取得を含む運用には使えません。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日</t>
    </r>
    <r>
      <rPr>
        <sz val="11"/>
        <color rgb="FF20283F"/>
        <rFont val="Arial"/>
        <family val="0"/>
        <charset val="1"/>
      </rPr>
      <t xml:space="preserve">=8</t>
    </r>
    <r>
      <rPr>
        <sz val="11"/>
        <color rgb="FF20283F"/>
        <rFont val="Noto Sans JP"/>
        <family val="2"/>
      </rPr>
      <t xml:space="preserve">時間などの換算なし。</t>
    </r>
  </si>
  <si>
    <r>
      <rPr>
        <sz val="11"/>
        <color rgb="FF20283F"/>
        <rFont val="Noto Sans JP"/>
        <family val="2"/>
      </rPr>
      <t xml:space="preserve">半日は会社で確認した前半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後半の区分。全日の取得と、その消化配分は別です。</t>
    </r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</si>
  <si>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日を複数の付与へ配分可能。同日全日</t>
    </r>
    <r>
      <rPr>
        <sz val="11"/>
        <color rgb="FF20283F"/>
        <rFont val="Arial"/>
        <family val="0"/>
        <charset val="1"/>
      </rPr>
      <t xml:space="preserve">+</t>
    </r>
    <r>
      <rPr>
        <sz val="11"/>
        <color rgb="FF20283F"/>
        <rFont val="Noto Sans JP"/>
        <family val="2"/>
      </rPr>
      <t xml:space="preserve">半日、同じ半日の重複は不可。</t>
    </r>
  </si>
  <si>
    <r>
      <rPr>
        <sz val="11"/>
        <color rgb="FF20283F"/>
        <rFont val="Noto Sans JP"/>
        <family val="2"/>
      </rPr>
      <t xml:space="preserve">付与日数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0.5</t>
    </r>
    <r>
      <rPr>
        <sz val="11"/>
        <color rgb="FF20283F"/>
        <rFont val="Noto Sans JP"/>
        <family val="2"/>
      </rPr>
      <t xml:space="preserve">日刻みは教材の上限。法定付与日数を自動算出しません。</t>
    </r>
  </si>
  <si>
    <r>
      <rPr>
        <sz val="11"/>
        <color rgb="FF20283F"/>
        <rFont val="Noto Sans JP"/>
        <family val="2"/>
      </rPr>
      <t xml:space="preserve">有効最終日を含む。付与前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期間外取得、全履歴の過消化、未配分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過配分で集計停止。</t>
    </r>
  </si>
  <si>
    <r>
      <rPr>
        <sz val="11"/>
        <color rgb="FF20283F"/>
        <rFont val="Noto Sans JP"/>
        <family val="2"/>
      </rPr>
      <t xml:space="preserve">消化順・半日制度・所定休日・実際の取得は元資料と確認。法定</t>
    </r>
    <r>
      <rPr>
        <sz val="11"/>
        <color rgb="FF20283F"/>
        <rFont val="Arial"/>
        <family val="0"/>
        <charset val="1"/>
      </rPr>
      <t xml:space="preserve">5</t>
    </r>
    <r>
      <rPr>
        <sz val="11"/>
        <color rgb="FF20283F"/>
        <rFont val="Noto Sans JP"/>
        <family val="2"/>
      </rPr>
      <t xml:space="preserve">日取得義務や承認の判定なし。</t>
    </r>
  </si>
  <si>
    <r>
      <rPr>
        <sz val="11"/>
        <color rgb="FF20283F"/>
        <rFont val="Noto Sans JP"/>
        <family val="2"/>
      </rPr>
      <t xml:space="preserve">印刷は有休残数のみ。初期</t>
    </r>
    <r>
      <rPr>
        <sz val="11"/>
        <color rgb="FF20283F"/>
        <rFont val="Arial"/>
        <family val="0"/>
        <charset val="1"/>
      </rPr>
      <t xml:space="preserve">A1:H13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付与は</t>
    </r>
    <r>
      <rPr>
        <sz val="11"/>
        <color rgb="FF20283F"/>
        <rFont val="Arial"/>
        <family val="0"/>
        <charset val="1"/>
      </rPr>
      <t xml:space="preserve">A1:H29</t>
    </r>
    <r>
      <rPr>
        <sz val="11"/>
        <color rgb="FF20283F"/>
        <rFont val="Noto Sans JP"/>
        <family val="2"/>
      </rPr>
      <t xml:space="preserve">へ手動拡張。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</si>
  <si>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</si>
  <si>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https://www.check-roudou.mhlw.go.jp/qa/roudousya/yukyu/q3.html</t>
    </r>
  </si>
  <si>
    <t xml:space="preserve">実際の取得履歴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</si>
  <si>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人分・最大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取得。全日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前半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後半を元記録どおり入力。予定・取消済みは混ぜません。</t>
    </r>
  </si>
  <si>
    <r>
      <rPr>
        <sz val="11"/>
        <color rgb="FF20283F"/>
        <rFont val="Noto Sans JP"/>
        <family val="2"/>
      </rPr>
      <t xml:space="preserve">前半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後半は会社で確認した半日の区分。時間数へ換算しません。日数と消化配分を別々に照合。</t>
    </r>
  </si>
  <si>
    <r>
      <rPr>
        <b val="true"/>
        <sz val="11"/>
        <color rgb="FFFFFFFF"/>
        <rFont val="Noto Sans JP"/>
        <family val="2"/>
      </rPr>
      <t xml:space="preserve">取得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</si>
  <si>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取得日</t>
  </si>
  <si>
    <t xml:space="preserve">取得区分</t>
  </si>
  <si>
    <t xml:space="preserve">取得日数</t>
  </si>
  <si>
    <t xml:space="preserve">取得の確認</t>
  </si>
  <si>
    <t xml:space="preserve">配分済日数</t>
  </si>
  <si>
    <t xml:space="preserve">配分の前提</t>
  </si>
  <si>
    <t xml:space="preserve">USE-0001</t>
  </si>
  <si>
    <t xml:space="preserve">全日</t>
  </si>
  <si>
    <t xml:space="preserve">USE-0002</t>
  </si>
  <si>
    <t xml:space="preserve">前半</t>
  </si>
  <si>
    <t xml:space="preserve">USE-0003</t>
  </si>
  <si>
    <t xml:space="preserve">USE-0004</t>
  </si>
  <si>
    <t xml:space="preserve">後半</t>
  </si>
  <si>
    <t xml:space="preserve">取得と付与の消化配分</t>
  </si>
  <si>
    <r>
      <rPr>
        <sz val="11"/>
        <color rgb="FF20283F"/>
        <rFont val="Noto Sans JP"/>
        <family val="2"/>
      </rPr>
      <t xml:space="preserve">取得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と付与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へ日数を配分。全日の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日を</t>
    </r>
    <r>
      <rPr>
        <sz val="11"/>
        <color rgb="FF20283F"/>
        <rFont val="Arial"/>
        <family val="0"/>
        <charset val="1"/>
      </rPr>
      <t xml:space="preserve">2</t>
    </r>
    <r>
      <rPr>
        <sz val="11"/>
        <color rgb="FF20283F"/>
        <rFont val="Noto Sans JP"/>
        <family val="2"/>
      </rPr>
      <t xml:space="preserve">つの付与へ</t>
    </r>
    <r>
      <rPr>
        <sz val="11"/>
        <color rgb="FF20283F"/>
        <rFont val="Arial"/>
        <family val="0"/>
        <charset val="1"/>
      </rPr>
      <t xml:space="preserve">0.5</t>
    </r>
    <r>
      <rPr>
        <sz val="11"/>
        <color rgb="FF20283F"/>
        <rFont val="Noto Sans JP"/>
        <family val="2"/>
      </rPr>
      <t xml:space="preserve">日ずつ分けることもできます。</t>
    </r>
  </si>
  <si>
    <r>
      <rPr>
        <sz val="11"/>
        <color rgb="FF20283F"/>
        <rFont val="Noto Sans JP"/>
        <family val="2"/>
      </rPr>
      <t xml:space="preserve">自動</t>
    </r>
    <r>
      <rPr>
        <sz val="11"/>
        <color rgb="FF20283F"/>
        <rFont val="Arial"/>
        <family val="0"/>
        <charset val="1"/>
      </rPr>
      <t xml:space="preserve">FIFO</t>
    </r>
    <r>
      <rPr>
        <sz val="11"/>
        <color rgb="FF20283F"/>
        <rFont val="Noto Sans JP"/>
        <family val="2"/>
      </rPr>
      <t xml:space="preserve">なし。消化順は元記録と会社の確認結果どおりに入力。同じ取得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付与の組合せは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行。</t>
    </r>
  </si>
  <si>
    <r>
      <rPr>
        <b val="true"/>
        <sz val="11"/>
        <color rgb="FFFFFFFF"/>
        <rFont val="Noto Sans JP"/>
        <family val="2"/>
      </rPr>
      <t xml:space="preserve">配分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</si>
  <si>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配分日数</t>
  </si>
  <si>
    <t xml:space="preserve">配分の確認</t>
  </si>
  <si>
    <t xml:space="preserve">基準日まで（日）</t>
  </si>
  <si>
    <t xml:space="preserve">集計の前提</t>
  </si>
  <si>
    <t xml:space="preserve">ALL-0001</t>
  </si>
  <si>
    <t xml:space="preserve">ALL-0002</t>
  </si>
  <si>
    <t xml:space="preserve">ALL-0003</t>
  </si>
  <si>
    <t xml:space="preserve">ALL-0004</t>
  </si>
  <si>
    <t xml:space="preserve">ALL-0005</t>
  </si>
  <si>
    <t xml:space="preserve">https://support.microsoft.com/en-us/excel/functions/sumifs-function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</si>
</sst>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0.0"/>
    <numFmt numFmtId="167" formatCode="0\件"/>
  </numFmts>
  <fonts count="10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20"/>
    <col collapsed="false" customWidth="true" hidden="false" outlineLevel="0" max="5" min="5" style="0" width="23"/>
    <col collapsed="false" customWidth="true" hidden="false" outlineLevel="0" max="7" min="6" style="0" width="20"/>
    <col collapsed="false" customWidth="true" hidden="false" outlineLevel="0" max="8" min="8" style="0" width="23"/>
    <col collapsed="false" customWidth="true" hidden="false" outlineLevel="0" max="10" min="9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 t="s">
        <v>1</v>
      </c>
      <c r="J2" s="1" t="s">
        <v>2</v>
      </c>
    </row>
    <row r="3" customFormat="false" ht="23" hidden="false" customHeight="true" outlineLevel="0" collapsed="false">
      <c r="A3" s="1" t="s">
        <v>3</v>
      </c>
      <c r="B3" s="3" t="n">
        <v>46305</v>
      </c>
      <c r="C3" s="1"/>
      <c r="D3" s="1"/>
      <c r="E3" s="1"/>
      <c r="F3" s="1"/>
      <c r="G3" s="1"/>
      <c r="H3" s="1" t="str">
        <f aca="false">IF(J3=0,"入力不備なし","入力を確認")</f>
        <v>入力不備なし</v>
      </c>
      <c r="I3" s="1" t="n">
        <f aca="false">IF(AND(ISNUMBER(B3),B3&gt;=43831,B3&lt;=73050,B3=INT(B3)),0,1)</f>
        <v>0</v>
      </c>
      <c r="J3" s="1" t="n">
        <f aca="false">I3+SUM(付与!F8:F27)+SUM(付与!H8:H27)+SUM(取得!F8:F38)+SUM(取得!H8:H38)+SUM(消化配分!I8:I107)+SUM(消化配分!K8:K107)</f>
        <v>0</v>
      </c>
    </row>
    <row r="4" customFormat="false" ht="23" hidden="false" customHeight="true" outlineLevel="0" collapsed="false">
      <c r="A4" s="1" t="s">
        <v>4</v>
      </c>
      <c r="B4" s="4" t="n">
        <f aca="false">IF($J$3=0,SUM(D10:D29),NA())</f>
        <v>32</v>
      </c>
      <c r="C4" s="1"/>
      <c r="D4" s="1" t="s">
        <v>5</v>
      </c>
      <c r="E4" s="4" t="n">
        <f aca="false">IF($J$3=0,SUM(E10:E29),NA())</f>
        <v>2.5</v>
      </c>
      <c r="F4" s="1"/>
      <c r="G4" s="1" t="s">
        <v>6</v>
      </c>
      <c r="H4" s="4" t="n">
        <f aca="false">IF($J$3=0,SUM(F10:F29),NA())</f>
        <v>20.5</v>
      </c>
      <c r="I4" s="1"/>
      <c r="J4" s="1"/>
    </row>
    <row r="5" customFormat="false" ht="23" hidden="false" customHeight="true" outlineLevel="0" collapsed="false">
      <c r="A5" s="1" t="s">
        <v>7</v>
      </c>
      <c r="B5" s="4" t="n">
        <f aca="false">IF($J$3=0,SUM(G10:G29),NA())</f>
        <v>9</v>
      </c>
      <c r="C5" s="1"/>
      <c r="D5" s="1" t="s">
        <v>8</v>
      </c>
      <c r="E5" s="5" t="n">
        <f aca="false">IF($J$3=0,COUNTIFS(付与!B8:B27,"&lt;="&amp;$B$3,付与!C8:C27,"&gt;="&amp;$B$3,付与!E8:E27,"確認済み"),NA())</f>
        <v>2</v>
      </c>
      <c r="F5" s="1"/>
      <c r="G5" s="1" t="s">
        <v>9</v>
      </c>
      <c r="H5" s="5" t="n">
        <f aca="false">IF($J$3=0,COUNTIFS(付与!B8:B27,"&gt;"&amp;$B$3,付与!E8:E27,"確認済み"),NA())</f>
        <v>1</v>
      </c>
      <c r="I5" s="1"/>
      <c r="J5" s="1"/>
    </row>
    <row r="6" customFormat="false" ht="23" hidden="false" customHeight="true" outlineLevel="0" collapsed="false">
      <c r="A6" s="1" t="s">
        <v>10</v>
      </c>
      <c r="B6" s="5" t="n">
        <f aca="false">IF($J$3=0,COUNTIFS(取得!B8:B38,"&lt;="&amp;$B$3,取得!E8:E38,"確認済み"),NA())</f>
        <v>3</v>
      </c>
      <c r="C6" s="1"/>
      <c r="D6" s="1" t="s">
        <v>11</v>
      </c>
      <c r="E6" s="5" t="n">
        <f aca="false">IF($J$3=0,COUNTIFS(取得!B8:B38,"&lt;="&amp;$B$3,取得!E8:E38,"確認済み",取得!C8:C38,"&lt;&gt;全日"),NA())</f>
        <v>1</v>
      </c>
      <c r="F6" s="1"/>
      <c r="G6" s="1" t="s">
        <v>12</v>
      </c>
      <c r="H6" s="4" t="n">
        <f aca="false">B4-E4-H4-B5</f>
        <v>0</v>
      </c>
      <c r="I6" s="1"/>
      <c r="J6" s="1"/>
    </row>
    <row r="7" customFormat="false" ht="23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23" hidden="false" customHeight="true" outlineLevel="0" collapsed="false">
      <c r="A8" s="6" t="s">
        <v>13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6" hidden="false" customHeight="true" outlineLevel="0" collapsed="false">
      <c r="A9" s="7" t="s">
        <v>14</v>
      </c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1"/>
      <c r="J9" s="1"/>
    </row>
    <row r="10" customFormat="false" ht="32" hidden="false" customHeight="true" outlineLevel="0" collapsed="false">
      <c r="A10" s="1" t="str">
        <f aca="false">IF(COUNTA(付与!A8:D8)=0,"",付与!A8)</f>
        <v>GRT-0001</v>
      </c>
      <c r="B10" s="8" t="n">
        <f aca="false">IF(COUNTA(付与!A8:D8)=0,"",付与!B8)</f>
        <v>45566</v>
      </c>
      <c r="C10" s="8" t="n">
        <f aca="false">IF(COUNTA(付与!A8:D8)=0,"",付与!C8)</f>
        <v>46295</v>
      </c>
      <c r="D10" s="4" t="n">
        <f aca="false">IF(COUNTA(付与!A8:D8)=0,"",IF($J$3&lt;&gt;0,NA(),IF(付与!B8&gt;$B$3,"",付与!D8)))</f>
        <v>10</v>
      </c>
      <c r="E10" s="4" t="n">
        <f aca="false">IF(COUNTA(付与!A8:D8)=0,"",IF($J$3&lt;&gt;0,NA(),IF(付与!B8&gt;$B$3,"",SUMIFS(消化配分!$J$8:$J$107,消化配分!$C$8:$C$107,A10))))</f>
        <v>1</v>
      </c>
      <c r="F10" s="4" t="n">
        <f aca="false">IF(COUNTA(付与!A8:D8)=0,"",IF($J$3&lt;&gt;0,NA(),IF(付与!B8&gt;$B$3,"",IF($B$3&lt;=付与!C8,D10-E10,0))))</f>
        <v>0</v>
      </c>
      <c r="G10" s="4" t="n">
        <f aca="false">IF(COUNTA(付与!A8:D8)=0,"",IF($J$3&lt;&gt;0,NA(),IF(付与!B8&gt;$B$3,"",IF($B$3&gt;付与!C8,D10-E10,0))))</f>
        <v>9</v>
      </c>
      <c r="H10" s="9" t="str">
        <f aca="false">IF(COUNTA(付与!A8:D8)=0,"",IF($J$3&lt;&gt;0,"入力を確認",IF(付与!B8&gt;$B$3,"付与前",IF($B$3&gt;付与!C8,"有効期間終了",IF(F10=0,"残数なし","有効")))))</f>
        <v>有効期間終了</v>
      </c>
      <c r="I10" s="1"/>
      <c r="J10" s="1"/>
    </row>
    <row r="11" customFormat="false" ht="32" hidden="false" customHeight="true" outlineLevel="0" collapsed="false">
      <c r="A11" s="1" t="str">
        <f aca="false">IF(COUNTA(付与!A9:D9)=0,"",付与!A9)</f>
        <v>GRT-0002</v>
      </c>
      <c r="B11" s="8" t="n">
        <f aca="false">IF(COUNTA(付与!A9:D9)=0,"",付与!B9)</f>
        <v>45578</v>
      </c>
      <c r="C11" s="8" t="n">
        <f aca="false">IF(COUNTA(付与!A9:D9)=0,"",付与!C9)</f>
        <v>46307</v>
      </c>
      <c r="D11" s="4" t="n">
        <f aca="false">IF(COUNTA(付与!A9:D9)=0,"",IF($J$3&lt;&gt;0,NA(),IF(付与!B9&gt;$B$3,"",付与!D9)))</f>
        <v>10</v>
      </c>
      <c r="E11" s="4" t="n">
        <f aca="false">IF(COUNTA(付与!A9:D9)=0,"",IF($J$3&lt;&gt;0,NA(),IF(付与!B9&gt;$B$3,"",SUMIFS(消化配分!$J$8:$J$107,消化配分!$C$8:$C$107,A11))))</f>
        <v>1</v>
      </c>
      <c r="F11" s="4" t="n">
        <f aca="false">IF(COUNTA(付与!A9:D9)=0,"",IF($J$3&lt;&gt;0,NA(),IF(付与!B9&gt;$B$3,"",IF($B$3&lt;=付与!C9,D11-E11,0))))</f>
        <v>9</v>
      </c>
      <c r="G11" s="4" t="n">
        <f aca="false">IF(COUNTA(付与!A9:D9)=0,"",IF($J$3&lt;&gt;0,NA(),IF(付与!B9&gt;$B$3,"",IF($B$3&gt;付与!C9,D11-E11,0))))</f>
        <v>0</v>
      </c>
      <c r="H11" s="9" t="str">
        <f aca="false">IF(COUNTA(付与!A9:D9)=0,"",IF($J$3&lt;&gt;0,"入力を確認",IF(付与!B9&gt;$B$3,"付与前",IF($B$3&gt;付与!C9,"有効期間終了",IF(F11=0,"残数なし","有効")))))</f>
        <v>有効</v>
      </c>
      <c r="I11" s="1"/>
      <c r="J11" s="1"/>
    </row>
    <row r="12" customFormat="false" ht="32" hidden="false" customHeight="true" outlineLevel="0" collapsed="false">
      <c r="A12" s="1" t="str">
        <f aca="false">IF(COUNTA(付与!A10:D10)=0,"",付与!A10)</f>
        <v>GRT-0003</v>
      </c>
      <c r="B12" s="8" t="n">
        <f aca="false">IF(COUNTA(付与!A10:D10)=0,"",付与!B10)</f>
        <v>46296</v>
      </c>
      <c r="C12" s="8" t="n">
        <f aca="false">IF(COUNTA(付与!A10:D10)=0,"",付与!C10)</f>
        <v>47026</v>
      </c>
      <c r="D12" s="4" t="n">
        <f aca="false">IF(COUNTA(付与!A10:D10)=0,"",IF($J$3&lt;&gt;0,NA(),IF(付与!B10&gt;$B$3,"",付与!D10)))</f>
        <v>12</v>
      </c>
      <c r="E12" s="4" t="n">
        <f aca="false">IF(COUNTA(付与!A10:D10)=0,"",IF($J$3&lt;&gt;0,NA(),IF(付与!B10&gt;$B$3,"",SUMIFS(消化配分!$J$8:$J$107,消化配分!$C$8:$C$107,A12))))</f>
        <v>0.5</v>
      </c>
      <c r="F12" s="4" t="n">
        <f aca="false">IF(COUNTA(付与!A10:D10)=0,"",IF($J$3&lt;&gt;0,NA(),IF(付与!B10&gt;$B$3,"",IF($B$3&lt;=付与!C10,D12-E12,0))))</f>
        <v>11.5</v>
      </c>
      <c r="G12" s="4" t="n">
        <f aca="false">IF(COUNTA(付与!A10:D10)=0,"",IF($J$3&lt;&gt;0,NA(),IF(付与!B10&gt;$B$3,"",IF($B$3&gt;付与!C10,D12-E12,0))))</f>
        <v>0</v>
      </c>
      <c r="H12" s="9" t="str">
        <f aca="false">IF(COUNTA(付与!A10:D10)=0,"",IF($J$3&lt;&gt;0,"入力を確認",IF(付与!B10&gt;$B$3,"付与前",IF($B$3&gt;付与!C10,"有効期間終了",IF(F12=0,"残数なし","有効")))))</f>
        <v>有効</v>
      </c>
      <c r="I12" s="1"/>
      <c r="J12" s="1"/>
    </row>
    <row r="13" customFormat="false" ht="32" hidden="false" customHeight="true" outlineLevel="0" collapsed="false">
      <c r="A13" s="1" t="str">
        <f aca="false">IF(COUNTA(付与!A11:D11)=0,"",付与!A11)</f>
        <v>GRT-0004</v>
      </c>
      <c r="B13" s="8" t="n">
        <f aca="false">IF(COUNTA(付与!A11:D11)=0,"",付与!B11)</f>
        <v>46310</v>
      </c>
      <c r="C13" s="8" t="n">
        <f aca="false">IF(COUNTA(付与!A11:D11)=0,"",付与!C11)</f>
        <v>47040</v>
      </c>
      <c r="D13" s="4" t="str">
        <f aca="false">IF(COUNTA(付与!A11:D11)=0,"",IF($J$3&lt;&gt;0,NA(),IF(付与!B11&gt;$B$3,"",付与!D11)))</f>
        <v/>
      </c>
      <c r="E13" s="4" t="str">
        <f aca="false">IF(COUNTA(付与!A11:D11)=0,"",IF($J$3&lt;&gt;0,NA(),IF(付与!B11&gt;$B$3,"",SUMIFS(消化配分!$J$8:$J$107,消化配分!$C$8:$C$107,A13))))</f>
        <v/>
      </c>
      <c r="F13" s="4" t="str">
        <f aca="false">IF(COUNTA(付与!A11:D11)=0,"",IF($J$3&lt;&gt;0,NA(),IF(付与!B11&gt;$B$3,"",IF($B$3&lt;=付与!C11,D13-E13,0))))</f>
        <v/>
      </c>
      <c r="G13" s="4" t="str">
        <f aca="false">IF(COUNTA(付与!A11:D11)=0,"",IF($J$3&lt;&gt;0,NA(),IF(付与!B11&gt;$B$3,"",IF($B$3&gt;付与!C11,D13-E13,0))))</f>
        <v/>
      </c>
      <c r="H13" s="9" t="str">
        <f aca="false">IF(COUNTA(付与!A11:D11)=0,"",IF($J$3&lt;&gt;0,"入力を確認",IF(付与!B11&gt;$B$3,"付与前",IF($B$3&gt;付与!C11,"有効期間終了",IF(F13=0,"残数なし","有効")))))</f>
        <v>付与前</v>
      </c>
      <c r="I13" s="1"/>
      <c r="J13" s="1"/>
    </row>
    <row r="14" customFormat="false" ht="32" hidden="false" customHeight="true" outlineLevel="0" collapsed="false">
      <c r="A14" s="1" t="str">
        <f aca="false">IF(COUNTA(付与!A12:D12)=0,"",付与!A12)</f>
        <v/>
      </c>
      <c r="B14" s="8" t="str">
        <f aca="false">IF(COUNTA(付与!A12:D12)=0,"",付与!B12)</f>
        <v/>
      </c>
      <c r="C14" s="8" t="str">
        <f aca="false">IF(COUNTA(付与!A12:D12)=0,"",付与!C12)</f>
        <v/>
      </c>
      <c r="D14" s="4" t="str">
        <f aca="false">IF(COUNTA(付与!A12:D12)=0,"",IF($J$3&lt;&gt;0,NA(),IF(付与!B12&gt;$B$3,"",付与!D12)))</f>
        <v/>
      </c>
      <c r="E14" s="4" t="str">
        <f aca="false">IF(COUNTA(付与!A12:D12)=0,"",IF($J$3&lt;&gt;0,NA(),IF(付与!B12&gt;$B$3,"",SUMIFS(消化配分!$J$8:$J$107,消化配分!$C$8:$C$107,A14))))</f>
        <v/>
      </c>
      <c r="F14" s="4" t="str">
        <f aca="false">IF(COUNTA(付与!A12:D12)=0,"",IF($J$3&lt;&gt;0,NA(),IF(付与!B12&gt;$B$3,"",IF($B$3&lt;=付与!C12,D14-E14,0))))</f>
        <v/>
      </c>
      <c r="G14" s="4" t="str">
        <f aca="false">IF(COUNTA(付与!A12:D12)=0,"",IF($J$3&lt;&gt;0,NA(),IF(付与!B12&gt;$B$3,"",IF($B$3&gt;付与!C12,D14-E14,0))))</f>
        <v/>
      </c>
      <c r="H14" s="9" t="str">
        <f aca="false">IF(COUNTA(付与!A12:D12)=0,"",IF($J$3&lt;&gt;0,"入力を確認",IF(付与!B12&gt;$B$3,"付与前",IF($B$3&gt;付与!C12,"有効期間終了",IF(F14=0,"残数なし","有効")))))</f>
        <v/>
      </c>
      <c r="I14" s="1"/>
      <c r="J14" s="1"/>
    </row>
    <row r="15" customFormat="false" ht="32" hidden="false" customHeight="true" outlineLevel="0" collapsed="false">
      <c r="A15" s="1" t="str">
        <f aca="false">IF(COUNTA(付与!A13:D13)=0,"",付与!A13)</f>
        <v/>
      </c>
      <c r="B15" s="8" t="str">
        <f aca="false">IF(COUNTA(付与!A13:D13)=0,"",付与!B13)</f>
        <v/>
      </c>
      <c r="C15" s="8" t="str">
        <f aca="false">IF(COUNTA(付与!A13:D13)=0,"",付与!C13)</f>
        <v/>
      </c>
      <c r="D15" s="4" t="str">
        <f aca="false">IF(COUNTA(付与!A13:D13)=0,"",IF($J$3&lt;&gt;0,NA(),IF(付与!B13&gt;$B$3,"",付与!D13)))</f>
        <v/>
      </c>
      <c r="E15" s="4" t="str">
        <f aca="false">IF(COUNTA(付与!A13:D13)=0,"",IF($J$3&lt;&gt;0,NA(),IF(付与!B13&gt;$B$3,"",SUMIFS(消化配分!$J$8:$J$107,消化配分!$C$8:$C$107,A15))))</f>
        <v/>
      </c>
      <c r="F15" s="4" t="str">
        <f aca="false">IF(COUNTA(付与!A13:D13)=0,"",IF($J$3&lt;&gt;0,NA(),IF(付与!B13&gt;$B$3,"",IF($B$3&lt;=付与!C13,D15-E15,0))))</f>
        <v/>
      </c>
      <c r="G15" s="4" t="str">
        <f aca="false">IF(COUNTA(付与!A13:D13)=0,"",IF($J$3&lt;&gt;0,NA(),IF(付与!B13&gt;$B$3,"",IF($B$3&gt;付与!C13,D15-E15,0))))</f>
        <v/>
      </c>
      <c r="H15" s="9" t="str">
        <f aca="false">IF(COUNTA(付与!A13:D13)=0,"",IF($J$3&lt;&gt;0,"入力を確認",IF(付与!B13&gt;$B$3,"付与前",IF($B$3&gt;付与!C13,"有効期間終了",IF(F15=0,"残数なし","有効")))))</f>
        <v/>
      </c>
      <c r="I15" s="1"/>
      <c r="J15" s="1"/>
    </row>
    <row r="16" customFormat="false" ht="32" hidden="false" customHeight="true" outlineLevel="0" collapsed="false">
      <c r="A16" s="1" t="str">
        <f aca="false">IF(COUNTA(付与!A14:D14)=0,"",付与!A14)</f>
        <v/>
      </c>
      <c r="B16" s="8" t="str">
        <f aca="false">IF(COUNTA(付与!A14:D14)=0,"",付与!B14)</f>
        <v/>
      </c>
      <c r="C16" s="8" t="str">
        <f aca="false">IF(COUNTA(付与!A14:D14)=0,"",付与!C14)</f>
        <v/>
      </c>
      <c r="D16" s="4" t="str">
        <f aca="false">IF(COUNTA(付与!A14:D14)=0,"",IF($J$3&lt;&gt;0,NA(),IF(付与!B14&gt;$B$3,"",付与!D14)))</f>
        <v/>
      </c>
      <c r="E16" s="4" t="str">
        <f aca="false">IF(COUNTA(付与!A14:D14)=0,"",IF($J$3&lt;&gt;0,NA(),IF(付与!B14&gt;$B$3,"",SUMIFS(消化配分!$J$8:$J$107,消化配分!$C$8:$C$107,A16))))</f>
        <v/>
      </c>
      <c r="F16" s="4" t="str">
        <f aca="false">IF(COUNTA(付与!A14:D14)=0,"",IF($J$3&lt;&gt;0,NA(),IF(付与!B14&gt;$B$3,"",IF($B$3&lt;=付与!C14,D16-E16,0))))</f>
        <v/>
      </c>
      <c r="G16" s="4" t="str">
        <f aca="false">IF(COUNTA(付与!A14:D14)=0,"",IF($J$3&lt;&gt;0,NA(),IF(付与!B14&gt;$B$3,"",IF($B$3&gt;付与!C14,D16-E16,0))))</f>
        <v/>
      </c>
      <c r="H16" s="9" t="str">
        <f aca="false">IF(COUNTA(付与!A14:D14)=0,"",IF($J$3&lt;&gt;0,"入力を確認",IF(付与!B14&gt;$B$3,"付与前",IF($B$3&gt;付与!C14,"有効期間終了",IF(F16=0,"残数なし","有効")))))</f>
        <v/>
      </c>
      <c r="I16" s="1"/>
      <c r="J16" s="1"/>
    </row>
    <row r="17" customFormat="false" ht="32" hidden="false" customHeight="true" outlineLevel="0" collapsed="false">
      <c r="A17" s="1" t="str">
        <f aca="false">IF(COUNTA(付与!A15:D15)=0,"",付与!A15)</f>
        <v/>
      </c>
      <c r="B17" s="8" t="str">
        <f aca="false">IF(COUNTA(付与!A15:D15)=0,"",付与!B15)</f>
        <v/>
      </c>
      <c r="C17" s="8" t="str">
        <f aca="false">IF(COUNTA(付与!A15:D15)=0,"",付与!C15)</f>
        <v/>
      </c>
      <c r="D17" s="4" t="str">
        <f aca="false">IF(COUNTA(付与!A15:D15)=0,"",IF($J$3&lt;&gt;0,NA(),IF(付与!B15&gt;$B$3,"",付与!D15)))</f>
        <v/>
      </c>
      <c r="E17" s="4" t="str">
        <f aca="false">IF(COUNTA(付与!A15:D15)=0,"",IF($J$3&lt;&gt;0,NA(),IF(付与!B15&gt;$B$3,"",SUMIFS(消化配分!$J$8:$J$107,消化配分!$C$8:$C$107,A17))))</f>
        <v/>
      </c>
      <c r="F17" s="4" t="str">
        <f aca="false">IF(COUNTA(付与!A15:D15)=0,"",IF($J$3&lt;&gt;0,NA(),IF(付与!B15&gt;$B$3,"",IF($B$3&lt;=付与!C15,D17-E17,0))))</f>
        <v/>
      </c>
      <c r="G17" s="4" t="str">
        <f aca="false">IF(COUNTA(付与!A15:D15)=0,"",IF($J$3&lt;&gt;0,NA(),IF(付与!B15&gt;$B$3,"",IF($B$3&gt;付与!C15,D17-E17,0))))</f>
        <v/>
      </c>
      <c r="H17" s="9" t="str">
        <f aca="false">IF(COUNTA(付与!A15:D15)=0,"",IF($J$3&lt;&gt;0,"入力を確認",IF(付与!B15&gt;$B$3,"付与前",IF($B$3&gt;付与!C15,"有効期間終了",IF(F17=0,"残数なし","有効")))))</f>
        <v/>
      </c>
      <c r="I17" s="1"/>
      <c r="J17" s="1"/>
    </row>
    <row r="18" customFormat="false" ht="32" hidden="false" customHeight="true" outlineLevel="0" collapsed="false">
      <c r="A18" s="1" t="str">
        <f aca="false">IF(COUNTA(付与!A16:D16)=0,"",付与!A16)</f>
        <v/>
      </c>
      <c r="B18" s="8" t="str">
        <f aca="false">IF(COUNTA(付与!A16:D16)=0,"",付与!B16)</f>
        <v/>
      </c>
      <c r="C18" s="8" t="str">
        <f aca="false">IF(COUNTA(付与!A16:D16)=0,"",付与!C16)</f>
        <v/>
      </c>
      <c r="D18" s="4" t="str">
        <f aca="false">IF(COUNTA(付与!A16:D16)=0,"",IF($J$3&lt;&gt;0,NA(),IF(付与!B16&gt;$B$3,"",付与!D16)))</f>
        <v/>
      </c>
      <c r="E18" s="4" t="str">
        <f aca="false">IF(COUNTA(付与!A16:D16)=0,"",IF($J$3&lt;&gt;0,NA(),IF(付与!B16&gt;$B$3,"",SUMIFS(消化配分!$J$8:$J$107,消化配分!$C$8:$C$107,A18))))</f>
        <v/>
      </c>
      <c r="F18" s="4" t="str">
        <f aca="false">IF(COUNTA(付与!A16:D16)=0,"",IF($J$3&lt;&gt;0,NA(),IF(付与!B16&gt;$B$3,"",IF($B$3&lt;=付与!C16,D18-E18,0))))</f>
        <v/>
      </c>
      <c r="G18" s="4" t="str">
        <f aca="false">IF(COUNTA(付与!A16:D16)=0,"",IF($J$3&lt;&gt;0,NA(),IF(付与!B16&gt;$B$3,"",IF($B$3&gt;付与!C16,D18-E18,0))))</f>
        <v/>
      </c>
      <c r="H18" s="9" t="str">
        <f aca="false">IF(COUNTA(付与!A16:D16)=0,"",IF($J$3&lt;&gt;0,"入力を確認",IF(付与!B16&gt;$B$3,"付与前",IF($B$3&gt;付与!C16,"有効期間終了",IF(F18=0,"残数なし","有効")))))</f>
        <v/>
      </c>
      <c r="I18" s="1"/>
      <c r="J18" s="1"/>
    </row>
    <row r="19" customFormat="false" ht="32" hidden="false" customHeight="true" outlineLevel="0" collapsed="false">
      <c r="A19" s="1" t="str">
        <f aca="false">IF(COUNTA(付与!A17:D17)=0,"",付与!A17)</f>
        <v/>
      </c>
      <c r="B19" s="8" t="str">
        <f aca="false">IF(COUNTA(付与!A17:D17)=0,"",付与!B17)</f>
        <v/>
      </c>
      <c r="C19" s="8" t="str">
        <f aca="false">IF(COUNTA(付与!A17:D17)=0,"",付与!C17)</f>
        <v/>
      </c>
      <c r="D19" s="4" t="str">
        <f aca="false">IF(COUNTA(付与!A17:D17)=0,"",IF($J$3&lt;&gt;0,NA(),IF(付与!B17&gt;$B$3,"",付与!D17)))</f>
        <v/>
      </c>
      <c r="E19" s="4" t="str">
        <f aca="false">IF(COUNTA(付与!A17:D17)=0,"",IF($J$3&lt;&gt;0,NA(),IF(付与!B17&gt;$B$3,"",SUMIFS(消化配分!$J$8:$J$107,消化配分!$C$8:$C$107,A19))))</f>
        <v/>
      </c>
      <c r="F19" s="4" t="str">
        <f aca="false">IF(COUNTA(付与!A17:D17)=0,"",IF($J$3&lt;&gt;0,NA(),IF(付与!B17&gt;$B$3,"",IF($B$3&lt;=付与!C17,D19-E19,0))))</f>
        <v/>
      </c>
      <c r="G19" s="4" t="str">
        <f aca="false">IF(COUNTA(付与!A17:D17)=0,"",IF($J$3&lt;&gt;0,NA(),IF(付与!B17&gt;$B$3,"",IF($B$3&gt;付与!C17,D19-E19,0))))</f>
        <v/>
      </c>
      <c r="H19" s="9" t="str">
        <f aca="false">IF(COUNTA(付与!A17:D17)=0,"",IF($J$3&lt;&gt;0,"入力を確認",IF(付与!B17&gt;$B$3,"付与前",IF($B$3&gt;付与!C17,"有効期間終了",IF(F19=0,"残数なし","有効")))))</f>
        <v/>
      </c>
      <c r="I19" s="1"/>
      <c r="J19" s="1"/>
    </row>
    <row r="20" customFormat="false" ht="32" hidden="false" customHeight="true" outlineLevel="0" collapsed="false">
      <c r="A20" s="1" t="str">
        <f aca="false">IF(COUNTA(付与!A18:D18)=0,"",付与!A18)</f>
        <v/>
      </c>
      <c r="B20" s="8" t="str">
        <f aca="false">IF(COUNTA(付与!A18:D18)=0,"",付与!B18)</f>
        <v/>
      </c>
      <c r="C20" s="8" t="str">
        <f aca="false">IF(COUNTA(付与!A18:D18)=0,"",付与!C18)</f>
        <v/>
      </c>
      <c r="D20" s="4" t="str">
        <f aca="false">IF(COUNTA(付与!A18:D18)=0,"",IF($J$3&lt;&gt;0,NA(),IF(付与!B18&gt;$B$3,"",付与!D18)))</f>
        <v/>
      </c>
      <c r="E20" s="4" t="str">
        <f aca="false">IF(COUNTA(付与!A18:D18)=0,"",IF($J$3&lt;&gt;0,NA(),IF(付与!B18&gt;$B$3,"",SUMIFS(消化配分!$J$8:$J$107,消化配分!$C$8:$C$107,A20))))</f>
        <v/>
      </c>
      <c r="F20" s="4" t="str">
        <f aca="false">IF(COUNTA(付与!A18:D18)=0,"",IF($J$3&lt;&gt;0,NA(),IF(付与!B18&gt;$B$3,"",IF($B$3&lt;=付与!C18,D20-E20,0))))</f>
        <v/>
      </c>
      <c r="G20" s="4" t="str">
        <f aca="false">IF(COUNTA(付与!A18:D18)=0,"",IF($J$3&lt;&gt;0,NA(),IF(付与!B18&gt;$B$3,"",IF($B$3&gt;付与!C18,D20-E20,0))))</f>
        <v/>
      </c>
      <c r="H20" s="9" t="str">
        <f aca="false">IF(COUNTA(付与!A18:D18)=0,"",IF($J$3&lt;&gt;0,"入力を確認",IF(付与!B18&gt;$B$3,"付与前",IF($B$3&gt;付与!C18,"有効期間終了",IF(F20=0,"残数なし","有効")))))</f>
        <v/>
      </c>
      <c r="I20" s="1"/>
      <c r="J20" s="1"/>
    </row>
    <row r="21" customFormat="false" ht="32" hidden="false" customHeight="true" outlineLevel="0" collapsed="false">
      <c r="A21" s="1" t="str">
        <f aca="false">IF(COUNTA(付与!A19:D19)=0,"",付与!A19)</f>
        <v/>
      </c>
      <c r="B21" s="8" t="str">
        <f aca="false">IF(COUNTA(付与!A19:D19)=0,"",付与!B19)</f>
        <v/>
      </c>
      <c r="C21" s="8" t="str">
        <f aca="false">IF(COUNTA(付与!A19:D19)=0,"",付与!C19)</f>
        <v/>
      </c>
      <c r="D21" s="4" t="str">
        <f aca="false">IF(COUNTA(付与!A19:D19)=0,"",IF($J$3&lt;&gt;0,NA(),IF(付与!B19&gt;$B$3,"",付与!D19)))</f>
        <v/>
      </c>
      <c r="E21" s="4" t="str">
        <f aca="false">IF(COUNTA(付与!A19:D19)=0,"",IF($J$3&lt;&gt;0,NA(),IF(付与!B19&gt;$B$3,"",SUMIFS(消化配分!$J$8:$J$107,消化配分!$C$8:$C$107,A21))))</f>
        <v/>
      </c>
      <c r="F21" s="4" t="str">
        <f aca="false">IF(COUNTA(付与!A19:D19)=0,"",IF($J$3&lt;&gt;0,NA(),IF(付与!B19&gt;$B$3,"",IF($B$3&lt;=付与!C19,D21-E21,0))))</f>
        <v/>
      </c>
      <c r="G21" s="4" t="str">
        <f aca="false">IF(COUNTA(付与!A19:D19)=0,"",IF($J$3&lt;&gt;0,NA(),IF(付与!B19&gt;$B$3,"",IF($B$3&gt;付与!C19,D21-E21,0))))</f>
        <v/>
      </c>
      <c r="H21" s="9" t="str">
        <f aca="false">IF(COUNTA(付与!A19:D19)=0,"",IF($J$3&lt;&gt;0,"入力を確認",IF(付与!B19&gt;$B$3,"付与前",IF($B$3&gt;付与!C19,"有効期間終了",IF(F21=0,"残数なし","有効")))))</f>
        <v/>
      </c>
      <c r="I21" s="1"/>
      <c r="J21" s="1"/>
    </row>
    <row r="22" customFormat="false" ht="32" hidden="false" customHeight="true" outlineLevel="0" collapsed="false">
      <c r="A22" s="1" t="str">
        <f aca="false">IF(COUNTA(付与!A20:D20)=0,"",付与!A20)</f>
        <v/>
      </c>
      <c r="B22" s="8" t="str">
        <f aca="false">IF(COUNTA(付与!A20:D20)=0,"",付与!B20)</f>
        <v/>
      </c>
      <c r="C22" s="8" t="str">
        <f aca="false">IF(COUNTA(付与!A20:D20)=0,"",付与!C20)</f>
        <v/>
      </c>
      <c r="D22" s="4" t="str">
        <f aca="false">IF(COUNTA(付与!A20:D20)=0,"",IF($J$3&lt;&gt;0,NA(),IF(付与!B20&gt;$B$3,"",付与!D20)))</f>
        <v/>
      </c>
      <c r="E22" s="4" t="str">
        <f aca="false">IF(COUNTA(付与!A20:D20)=0,"",IF($J$3&lt;&gt;0,NA(),IF(付与!B20&gt;$B$3,"",SUMIFS(消化配分!$J$8:$J$107,消化配分!$C$8:$C$107,A22))))</f>
        <v/>
      </c>
      <c r="F22" s="4" t="str">
        <f aca="false">IF(COUNTA(付与!A20:D20)=0,"",IF($J$3&lt;&gt;0,NA(),IF(付与!B20&gt;$B$3,"",IF($B$3&lt;=付与!C20,D22-E22,0))))</f>
        <v/>
      </c>
      <c r="G22" s="4" t="str">
        <f aca="false">IF(COUNTA(付与!A20:D20)=0,"",IF($J$3&lt;&gt;0,NA(),IF(付与!B20&gt;$B$3,"",IF($B$3&gt;付与!C20,D22-E22,0))))</f>
        <v/>
      </c>
      <c r="H22" s="9" t="str">
        <f aca="false">IF(COUNTA(付与!A20:D20)=0,"",IF($J$3&lt;&gt;0,"入力を確認",IF(付与!B20&gt;$B$3,"付与前",IF($B$3&gt;付与!C20,"有効期間終了",IF(F22=0,"残数なし","有効")))))</f>
        <v/>
      </c>
      <c r="I22" s="1"/>
      <c r="J22" s="1"/>
    </row>
    <row r="23" customFormat="false" ht="32" hidden="false" customHeight="true" outlineLevel="0" collapsed="false">
      <c r="A23" s="1" t="str">
        <f aca="false">IF(COUNTA(付与!A21:D21)=0,"",付与!A21)</f>
        <v/>
      </c>
      <c r="B23" s="8" t="str">
        <f aca="false">IF(COUNTA(付与!A21:D21)=0,"",付与!B21)</f>
        <v/>
      </c>
      <c r="C23" s="8" t="str">
        <f aca="false">IF(COUNTA(付与!A21:D21)=0,"",付与!C21)</f>
        <v/>
      </c>
      <c r="D23" s="4" t="str">
        <f aca="false">IF(COUNTA(付与!A21:D21)=0,"",IF($J$3&lt;&gt;0,NA(),IF(付与!B21&gt;$B$3,"",付与!D21)))</f>
        <v/>
      </c>
      <c r="E23" s="4" t="str">
        <f aca="false">IF(COUNTA(付与!A21:D21)=0,"",IF($J$3&lt;&gt;0,NA(),IF(付与!B21&gt;$B$3,"",SUMIFS(消化配分!$J$8:$J$107,消化配分!$C$8:$C$107,A23))))</f>
        <v/>
      </c>
      <c r="F23" s="4" t="str">
        <f aca="false">IF(COUNTA(付与!A21:D21)=0,"",IF($J$3&lt;&gt;0,NA(),IF(付与!B21&gt;$B$3,"",IF($B$3&lt;=付与!C21,D23-E23,0))))</f>
        <v/>
      </c>
      <c r="G23" s="4" t="str">
        <f aca="false">IF(COUNTA(付与!A21:D21)=0,"",IF($J$3&lt;&gt;0,NA(),IF(付与!B21&gt;$B$3,"",IF($B$3&gt;付与!C21,D23-E23,0))))</f>
        <v/>
      </c>
      <c r="H23" s="9" t="str">
        <f aca="false">IF(COUNTA(付与!A21:D21)=0,"",IF($J$3&lt;&gt;0,"入力を確認",IF(付与!B21&gt;$B$3,"付与前",IF($B$3&gt;付与!C21,"有効期間終了",IF(F23=0,"残数なし","有効")))))</f>
        <v/>
      </c>
      <c r="I23" s="1"/>
      <c r="J23" s="1"/>
    </row>
    <row r="24" customFormat="false" ht="32" hidden="false" customHeight="true" outlineLevel="0" collapsed="false">
      <c r="A24" s="1" t="str">
        <f aca="false">IF(COUNTA(付与!A22:D22)=0,"",付与!A22)</f>
        <v/>
      </c>
      <c r="B24" s="8" t="str">
        <f aca="false">IF(COUNTA(付与!A22:D22)=0,"",付与!B22)</f>
        <v/>
      </c>
      <c r="C24" s="8" t="str">
        <f aca="false">IF(COUNTA(付与!A22:D22)=0,"",付与!C22)</f>
        <v/>
      </c>
      <c r="D24" s="4" t="str">
        <f aca="false">IF(COUNTA(付与!A22:D22)=0,"",IF($J$3&lt;&gt;0,NA(),IF(付与!B22&gt;$B$3,"",付与!D22)))</f>
        <v/>
      </c>
      <c r="E24" s="4" t="str">
        <f aca="false">IF(COUNTA(付与!A22:D22)=0,"",IF($J$3&lt;&gt;0,NA(),IF(付与!B22&gt;$B$3,"",SUMIFS(消化配分!$J$8:$J$107,消化配分!$C$8:$C$107,A24))))</f>
        <v/>
      </c>
      <c r="F24" s="4" t="str">
        <f aca="false">IF(COUNTA(付与!A22:D22)=0,"",IF($J$3&lt;&gt;0,NA(),IF(付与!B22&gt;$B$3,"",IF($B$3&lt;=付与!C22,D24-E24,0))))</f>
        <v/>
      </c>
      <c r="G24" s="4" t="str">
        <f aca="false">IF(COUNTA(付与!A22:D22)=0,"",IF($J$3&lt;&gt;0,NA(),IF(付与!B22&gt;$B$3,"",IF($B$3&gt;付与!C22,D24-E24,0))))</f>
        <v/>
      </c>
      <c r="H24" s="9" t="str">
        <f aca="false">IF(COUNTA(付与!A22:D22)=0,"",IF($J$3&lt;&gt;0,"入力を確認",IF(付与!B22&gt;$B$3,"付与前",IF($B$3&gt;付与!C22,"有効期間終了",IF(F24=0,"残数なし","有効")))))</f>
        <v/>
      </c>
      <c r="I24" s="1"/>
      <c r="J24" s="1"/>
    </row>
    <row r="25" customFormat="false" ht="32" hidden="false" customHeight="true" outlineLevel="0" collapsed="false">
      <c r="A25" s="1" t="str">
        <f aca="false">IF(COUNTA(付与!A23:D23)=0,"",付与!A23)</f>
        <v/>
      </c>
      <c r="B25" s="8" t="str">
        <f aca="false">IF(COUNTA(付与!A23:D23)=0,"",付与!B23)</f>
        <v/>
      </c>
      <c r="C25" s="8" t="str">
        <f aca="false">IF(COUNTA(付与!A23:D23)=0,"",付与!C23)</f>
        <v/>
      </c>
      <c r="D25" s="4" t="str">
        <f aca="false">IF(COUNTA(付与!A23:D23)=0,"",IF($J$3&lt;&gt;0,NA(),IF(付与!B23&gt;$B$3,"",付与!D23)))</f>
        <v/>
      </c>
      <c r="E25" s="4" t="str">
        <f aca="false">IF(COUNTA(付与!A23:D23)=0,"",IF($J$3&lt;&gt;0,NA(),IF(付与!B23&gt;$B$3,"",SUMIFS(消化配分!$J$8:$J$107,消化配分!$C$8:$C$107,A25))))</f>
        <v/>
      </c>
      <c r="F25" s="4" t="str">
        <f aca="false">IF(COUNTA(付与!A23:D23)=0,"",IF($J$3&lt;&gt;0,NA(),IF(付与!B23&gt;$B$3,"",IF($B$3&lt;=付与!C23,D25-E25,0))))</f>
        <v/>
      </c>
      <c r="G25" s="4" t="str">
        <f aca="false">IF(COUNTA(付与!A23:D23)=0,"",IF($J$3&lt;&gt;0,NA(),IF(付与!B23&gt;$B$3,"",IF($B$3&gt;付与!C23,D25-E25,0))))</f>
        <v/>
      </c>
      <c r="H25" s="9" t="str">
        <f aca="false">IF(COUNTA(付与!A23:D23)=0,"",IF($J$3&lt;&gt;0,"入力を確認",IF(付与!B23&gt;$B$3,"付与前",IF($B$3&gt;付与!C23,"有効期間終了",IF(F25=0,"残数なし","有効")))))</f>
        <v/>
      </c>
      <c r="I25" s="1"/>
      <c r="J25" s="1"/>
    </row>
    <row r="26" customFormat="false" ht="32" hidden="false" customHeight="true" outlineLevel="0" collapsed="false">
      <c r="A26" s="1" t="str">
        <f aca="false">IF(COUNTA(付与!A24:D24)=0,"",付与!A24)</f>
        <v/>
      </c>
      <c r="B26" s="8" t="str">
        <f aca="false">IF(COUNTA(付与!A24:D24)=0,"",付与!B24)</f>
        <v/>
      </c>
      <c r="C26" s="8" t="str">
        <f aca="false">IF(COUNTA(付与!A24:D24)=0,"",付与!C24)</f>
        <v/>
      </c>
      <c r="D26" s="4" t="str">
        <f aca="false">IF(COUNTA(付与!A24:D24)=0,"",IF($J$3&lt;&gt;0,NA(),IF(付与!B24&gt;$B$3,"",付与!D24)))</f>
        <v/>
      </c>
      <c r="E26" s="4" t="str">
        <f aca="false">IF(COUNTA(付与!A24:D24)=0,"",IF($J$3&lt;&gt;0,NA(),IF(付与!B24&gt;$B$3,"",SUMIFS(消化配分!$J$8:$J$107,消化配分!$C$8:$C$107,A26))))</f>
        <v/>
      </c>
      <c r="F26" s="4" t="str">
        <f aca="false">IF(COUNTA(付与!A24:D24)=0,"",IF($J$3&lt;&gt;0,NA(),IF(付与!B24&gt;$B$3,"",IF($B$3&lt;=付与!C24,D26-E26,0))))</f>
        <v/>
      </c>
      <c r="G26" s="4" t="str">
        <f aca="false">IF(COUNTA(付与!A24:D24)=0,"",IF($J$3&lt;&gt;0,NA(),IF(付与!B24&gt;$B$3,"",IF($B$3&gt;付与!C24,D26-E26,0))))</f>
        <v/>
      </c>
      <c r="H26" s="9" t="str">
        <f aca="false">IF(COUNTA(付与!A24:D24)=0,"",IF($J$3&lt;&gt;0,"入力を確認",IF(付与!B24&gt;$B$3,"付与前",IF($B$3&gt;付与!C24,"有効期間終了",IF(F26=0,"残数なし","有効")))))</f>
        <v/>
      </c>
      <c r="I26" s="1"/>
      <c r="J26" s="1"/>
    </row>
    <row r="27" customFormat="false" ht="32" hidden="false" customHeight="true" outlineLevel="0" collapsed="false">
      <c r="A27" s="1" t="str">
        <f aca="false">IF(COUNTA(付与!A25:D25)=0,"",付与!A25)</f>
        <v/>
      </c>
      <c r="B27" s="8" t="str">
        <f aca="false">IF(COUNTA(付与!A25:D25)=0,"",付与!B25)</f>
        <v/>
      </c>
      <c r="C27" s="8" t="str">
        <f aca="false">IF(COUNTA(付与!A25:D25)=0,"",付与!C25)</f>
        <v/>
      </c>
      <c r="D27" s="4" t="str">
        <f aca="false">IF(COUNTA(付与!A25:D25)=0,"",IF($J$3&lt;&gt;0,NA(),IF(付与!B25&gt;$B$3,"",付与!D25)))</f>
        <v/>
      </c>
      <c r="E27" s="4" t="str">
        <f aca="false">IF(COUNTA(付与!A25:D25)=0,"",IF($J$3&lt;&gt;0,NA(),IF(付与!B25&gt;$B$3,"",SUMIFS(消化配分!$J$8:$J$107,消化配分!$C$8:$C$107,A27))))</f>
        <v/>
      </c>
      <c r="F27" s="4" t="str">
        <f aca="false">IF(COUNTA(付与!A25:D25)=0,"",IF($J$3&lt;&gt;0,NA(),IF(付与!B25&gt;$B$3,"",IF($B$3&lt;=付与!C25,D27-E27,0))))</f>
        <v/>
      </c>
      <c r="G27" s="4" t="str">
        <f aca="false">IF(COUNTA(付与!A25:D25)=0,"",IF($J$3&lt;&gt;0,NA(),IF(付与!B25&gt;$B$3,"",IF($B$3&gt;付与!C25,D27-E27,0))))</f>
        <v/>
      </c>
      <c r="H27" s="9" t="str">
        <f aca="false">IF(COUNTA(付与!A25:D25)=0,"",IF($J$3&lt;&gt;0,"入力を確認",IF(付与!B25&gt;$B$3,"付与前",IF($B$3&gt;付与!C25,"有効期間終了",IF(F27=0,"残数なし","有効")))))</f>
        <v/>
      </c>
      <c r="I27" s="1"/>
      <c r="J27" s="1"/>
    </row>
    <row r="28" customFormat="false" ht="32" hidden="false" customHeight="true" outlineLevel="0" collapsed="false">
      <c r="A28" s="1" t="str">
        <f aca="false">IF(COUNTA(付与!A26:D26)=0,"",付与!A26)</f>
        <v/>
      </c>
      <c r="B28" s="8" t="str">
        <f aca="false">IF(COUNTA(付与!A26:D26)=0,"",付与!B26)</f>
        <v/>
      </c>
      <c r="C28" s="8" t="str">
        <f aca="false">IF(COUNTA(付与!A26:D26)=0,"",付与!C26)</f>
        <v/>
      </c>
      <c r="D28" s="4" t="str">
        <f aca="false">IF(COUNTA(付与!A26:D26)=0,"",IF($J$3&lt;&gt;0,NA(),IF(付与!B26&gt;$B$3,"",付与!D26)))</f>
        <v/>
      </c>
      <c r="E28" s="4" t="str">
        <f aca="false">IF(COUNTA(付与!A26:D26)=0,"",IF($J$3&lt;&gt;0,NA(),IF(付与!B26&gt;$B$3,"",SUMIFS(消化配分!$J$8:$J$107,消化配分!$C$8:$C$107,A28))))</f>
        <v/>
      </c>
      <c r="F28" s="4" t="str">
        <f aca="false">IF(COUNTA(付与!A26:D26)=0,"",IF($J$3&lt;&gt;0,NA(),IF(付与!B26&gt;$B$3,"",IF($B$3&lt;=付与!C26,D28-E28,0))))</f>
        <v/>
      </c>
      <c r="G28" s="4" t="str">
        <f aca="false">IF(COUNTA(付与!A26:D26)=0,"",IF($J$3&lt;&gt;0,NA(),IF(付与!B26&gt;$B$3,"",IF($B$3&gt;付与!C26,D28-E28,0))))</f>
        <v/>
      </c>
      <c r="H28" s="9" t="str">
        <f aca="false">IF(COUNTA(付与!A26:D26)=0,"",IF($J$3&lt;&gt;0,"入力を確認",IF(付与!B26&gt;$B$3,"付与前",IF($B$3&gt;付与!C26,"有効期間終了",IF(F28=0,"残数なし","有効")))))</f>
        <v/>
      </c>
      <c r="I28" s="1"/>
      <c r="J28" s="1"/>
    </row>
    <row r="29" customFormat="false" ht="32" hidden="false" customHeight="true" outlineLevel="0" collapsed="false">
      <c r="A29" s="1" t="str">
        <f aca="false">IF(COUNTA(付与!A27:D27)=0,"",付与!A27)</f>
        <v/>
      </c>
      <c r="B29" s="8" t="str">
        <f aca="false">IF(COUNTA(付与!A27:D27)=0,"",付与!B27)</f>
        <v/>
      </c>
      <c r="C29" s="8" t="str">
        <f aca="false">IF(COUNTA(付与!A27:D27)=0,"",付与!C27)</f>
        <v/>
      </c>
      <c r="D29" s="4" t="str">
        <f aca="false">IF(COUNTA(付与!A27:D27)=0,"",IF($J$3&lt;&gt;0,NA(),IF(付与!B27&gt;$B$3,"",付与!D27)))</f>
        <v/>
      </c>
      <c r="E29" s="4" t="str">
        <f aca="false">IF(COUNTA(付与!A27:D27)=0,"",IF($J$3&lt;&gt;0,NA(),IF(付与!B27&gt;$B$3,"",SUMIFS(消化配分!$J$8:$J$107,消化配分!$C$8:$C$107,A29))))</f>
        <v/>
      </c>
      <c r="F29" s="4" t="str">
        <f aca="false">IF(COUNTA(付与!A27:D27)=0,"",IF($J$3&lt;&gt;0,NA(),IF(付与!B27&gt;$B$3,"",IF($B$3&lt;=付与!C27,D29-E29,0))))</f>
        <v/>
      </c>
      <c r="G29" s="4" t="str">
        <f aca="false">IF(COUNTA(付与!A27:D27)=0,"",IF($J$3&lt;&gt;0,NA(),IF(付与!B27&gt;$B$3,"",IF($B$3&gt;付与!C27,D29-E29,0))))</f>
        <v/>
      </c>
      <c r="H29" s="9" t="str">
        <f aca="false">IF(COUNTA(付与!A27:D27)=0,"",IF($J$3&lt;&gt;0,"入力を確認",IF(付与!B27&gt;$B$3,"付与前",IF($B$3&gt;付与!C27,"有効期間終了",IF(F29=0,"残数なし","有効")))))</f>
        <v/>
      </c>
      <c r="I29" s="1"/>
      <c r="J29" s="1"/>
    </row>
  </sheetData>
  <mergeCells count="1">
    <mergeCell ref="A2:H2"/>
  </mergeCells>
  <conditionalFormatting sqref="H10:H29">
    <cfRule type="expression" priority="2" aboveAverage="0" equalAverage="0" bottom="0" percent="0" rank="0" text="" dxfId="0">
      <formula>$H10="有効期間終了"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20"/>
    <col collapsed="false" customWidth="true" hidden="false" outlineLevel="0" max="5" min="5" style="0" width="35"/>
    <col collapsed="false" customWidth="true" hidden="false" outlineLevel="0" max="6" min="6" style="0" width="14"/>
    <col collapsed="false" customWidth="true" hidden="false" outlineLevel="0" max="7" min="7" style="0" width="24"/>
    <col collapsed="false" customWidth="true" hidden="false" outlineLevel="0" max="8" min="8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22</v>
      </c>
      <c r="B2" s="2"/>
      <c r="C2" s="2"/>
      <c r="D2" s="2"/>
      <c r="E2" s="2"/>
      <c r="F2" s="2"/>
      <c r="G2" s="2"/>
      <c r="H2" s="2"/>
    </row>
    <row r="3" customFormat="false" ht="23" hidden="false" customHeight="true" outlineLevel="0" collapsed="false">
      <c r="A3" s="1" t="s">
        <v>23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24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6" hidden="false" customHeight="true" outlineLevel="0" collapsed="false">
      <c r="A7" s="7" t="s">
        <v>14</v>
      </c>
      <c r="B7" s="7" t="s">
        <v>15</v>
      </c>
      <c r="C7" s="7" t="s">
        <v>16</v>
      </c>
      <c r="D7" s="7" t="s">
        <v>17</v>
      </c>
      <c r="E7" s="7" t="s">
        <v>25</v>
      </c>
      <c r="F7" s="7" t="s">
        <v>26</v>
      </c>
      <c r="G7" s="7" t="s">
        <v>27</v>
      </c>
      <c r="H7" s="7" t="s">
        <v>28</v>
      </c>
    </row>
    <row r="8" customFormat="false" ht="32" hidden="false" customHeight="true" outlineLevel="0" collapsed="false">
      <c r="A8" s="10" t="s">
        <v>29</v>
      </c>
      <c r="B8" s="3" t="n">
        <v>45566</v>
      </c>
      <c r="C8" s="3" t="n">
        <v>46295</v>
      </c>
      <c r="D8" s="11" t="n">
        <v>10</v>
      </c>
      <c r="E8" s="1" t="str">
        <f aca="false">IF(COUNTA(A8:D8)=0,"",IF(NOT(AND(ISTEXT(A8),LEN(A8)=8,EXACT(LEFT(A8,4),"GRT-"),ISNUMBER(FIND(MID(A8,5,1)&amp;"x","0x1x2x3x4x5x6x7x8x9x")),ISNUMBER(FIND(MID(A8,6,1)&amp;"x","0x1x2x3x4x5x6x7x8x9x")),ISNUMBER(FIND(MID(A8,7,1)&amp;"x","0x1x2x3x4x5x6x7x8x9x")),ISNUMBER(FIND(MID(A8,8,1)&amp;"x","0x1x2x3x4x5x6x7x8x9x")))),"IDはGRT-と半角数字4桁",IF(COUNTIFS($A$8:$A$27,A8)&gt;1,"付与IDが重複",IF(NOT(AND(ISNUMBER(B8),B8&gt;=43831,B8&lt;=73050,B8=INT(B8))),"付与日を確認",IF(NOT(AND(ISNUMBER(C8),C8&gt;=43831,C8&lt;=73780,C8=INT(C8))),"有効最終日を確認",IF(C8&lt;B8,"有効期間の逆転",IF(NOT(AND(ISNUMBER(D8),D8&gt;=0,D8&lt;=100,D8*2=INT(D8*2))),"日数は0〜100・0.5日刻み","確認済み")))))))</f>
        <v>確認済み</v>
      </c>
      <c r="F8" s="1" t="n">
        <f aca="false">IF(E8="","",IF(E8="確認済み",0,1))</f>
        <v>0</v>
      </c>
      <c r="G8" s="4" t="n">
        <f aca="false">IF(E8="","",IF(F8&lt;&gt;0,NA(),SUMIFS(消化配分!$D$8:$D$107,消化配分!$C$8:$C$107,A8)))</f>
        <v>1</v>
      </c>
      <c r="H8" s="1" t="n">
        <f aca="false">IF(E8="","",IF(F8&lt;&gt;0,0,IF(AND(ISNUMBER(G8),G8=SUMIFS(消化配分!$D$8:$D$107,消化配分!$C$8:$C$107,A8),G8&gt;=0,G8&lt;=D8),0,1)))</f>
        <v>0</v>
      </c>
    </row>
    <row r="9" customFormat="false" ht="32" hidden="false" customHeight="true" outlineLevel="0" collapsed="false">
      <c r="A9" s="10" t="s">
        <v>30</v>
      </c>
      <c r="B9" s="3" t="n">
        <v>45578</v>
      </c>
      <c r="C9" s="3" t="n">
        <v>46307</v>
      </c>
      <c r="D9" s="11" t="n">
        <v>10</v>
      </c>
      <c r="E9" s="1" t="str">
        <f aca="false">IF(COUNTA(A9:D9)=0,"",IF(NOT(AND(ISTEXT(A9),LEN(A9)=8,EXACT(LEFT(A9,4),"GRT-"),ISNUMBER(FIND(MID(A9,5,1)&amp;"x","0x1x2x3x4x5x6x7x8x9x")),ISNUMBER(FIND(MID(A9,6,1)&amp;"x","0x1x2x3x4x5x6x7x8x9x")),ISNUMBER(FIND(MID(A9,7,1)&amp;"x","0x1x2x3x4x5x6x7x8x9x")),ISNUMBER(FIND(MID(A9,8,1)&amp;"x","0x1x2x3x4x5x6x7x8x9x")))),"IDはGRT-と半角数字4桁",IF(COUNTIFS($A$8:$A$27,A9)&gt;1,"付与IDが重複",IF(NOT(AND(ISNUMBER(B9),B9&gt;=43831,B9&lt;=73050,B9=INT(B9))),"付与日を確認",IF(NOT(AND(ISNUMBER(C9),C9&gt;=43831,C9&lt;=73780,C9=INT(C9))),"有効最終日を確認",IF(C9&lt;B9,"有効期間の逆転",IF(NOT(AND(ISNUMBER(D9),D9&gt;=0,D9&lt;=100,D9*2=INT(D9*2))),"日数は0〜100・0.5日刻み","確認済み")))))))</f>
        <v>確認済み</v>
      </c>
      <c r="F9" s="1" t="n">
        <f aca="false">IF(E9="","",IF(E9="確認済み",0,1))</f>
        <v>0</v>
      </c>
      <c r="G9" s="4" t="n">
        <f aca="false">IF(E9="","",IF(F9&lt;&gt;0,NA(),SUMIFS(消化配分!$D$8:$D$107,消化配分!$C$8:$C$107,A9)))</f>
        <v>1</v>
      </c>
      <c r="H9" s="1" t="n">
        <f aca="false">IF(E9="","",IF(F9&lt;&gt;0,0,IF(AND(ISNUMBER(G9),G9=SUMIFS(消化配分!$D$8:$D$107,消化配分!$C$8:$C$107,A9),G9&gt;=0,G9&lt;=D9),0,1)))</f>
        <v>0</v>
      </c>
    </row>
    <row r="10" customFormat="false" ht="32" hidden="false" customHeight="true" outlineLevel="0" collapsed="false">
      <c r="A10" s="10" t="s">
        <v>31</v>
      </c>
      <c r="B10" s="3" t="n">
        <v>46296</v>
      </c>
      <c r="C10" s="3" t="n">
        <v>47026</v>
      </c>
      <c r="D10" s="11" t="n">
        <v>12</v>
      </c>
      <c r="E10" s="1" t="str">
        <f aca="false">IF(COUNTA(A10:D10)=0,"",IF(NOT(AND(ISTEXT(A10),LEN(A10)=8,EXACT(LEFT(A10,4),"GRT-"),ISNUMBER(FIND(MID(A10,5,1)&amp;"x","0x1x2x3x4x5x6x7x8x9x")),ISNUMBER(FIND(MID(A10,6,1)&amp;"x","0x1x2x3x4x5x6x7x8x9x")),ISNUMBER(FIND(MID(A10,7,1)&amp;"x","0x1x2x3x4x5x6x7x8x9x")),ISNUMBER(FIND(MID(A10,8,1)&amp;"x","0x1x2x3x4x5x6x7x8x9x")))),"IDはGRT-と半角数字4桁",IF(COUNTIFS($A$8:$A$27,A10)&gt;1,"付与IDが重複",IF(NOT(AND(ISNUMBER(B10),B10&gt;=43831,B10&lt;=73050,B10=INT(B10))),"付与日を確認",IF(NOT(AND(ISNUMBER(C10),C10&gt;=43831,C10&lt;=73780,C10=INT(C10))),"有効最終日を確認",IF(C10&lt;B10,"有効期間の逆転",IF(NOT(AND(ISNUMBER(D10),D10&gt;=0,D10&lt;=100,D10*2=INT(D10*2))),"日数は0〜100・0.5日刻み","確認済み")))))))</f>
        <v>確認済み</v>
      </c>
      <c r="F10" s="1" t="n">
        <f aca="false">IF(E10="","",IF(E10="確認済み",0,1))</f>
        <v>0</v>
      </c>
      <c r="G10" s="4" t="n">
        <f aca="false">IF(E10="","",IF(F10&lt;&gt;0,NA(),SUMIFS(消化配分!$D$8:$D$107,消化配分!$C$8:$C$107,A10)))</f>
        <v>1</v>
      </c>
      <c r="H10" s="1" t="n">
        <f aca="false">IF(E10="","",IF(F10&lt;&gt;0,0,IF(AND(ISNUMBER(G10),G10=SUMIFS(消化配分!$D$8:$D$107,消化配分!$C$8:$C$107,A10),G10&gt;=0,G10&lt;=D10),0,1)))</f>
        <v>0</v>
      </c>
    </row>
    <row r="11" customFormat="false" ht="32" hidden="false" customHeight="true" outlineLevel="0" collapsed="false">
      <c r="A11" s="10" t="s">
        <v>32</v>
      </c>
      <c r="B11" s="3" t="n">
        <v>46310</v>
      </c>
      <c r="C11" s="3" t="n">
        <v>47040</v>
      </c>
      <c r="D11" s="11" t="n">
        <v>14</v>
      </c>
      <c r="E11" s="1" t="str">
        <f aca="false">IF(COUNTA(A11:D11)=0,"",IF(NOT(AND(ISTEXT(A11),LEN(A11)=8,EXACT(LEFT(A11,4),"GRT-"),ISNUMBER(FIND(MID(A11,5,1)&amp;"x","0x1x2x3x4x5x6x7x8x9x")),ISNUMBER(FIND(MID(A11,6,1)&amp;"x","0x1x2x3x4x5x6x7x8x9x")),ISNUMBER(FIND(MID(A11,7,1)&amp;"x","0x1x2x3x4x5x6x7x8x9x")),ISNUMBER(FIND(MID(A11,8,1)&amp;"x","0x1x2x3x4x5x6x7x8x9x")))),"IDはGRT-と半角数字4桁",IF(COUNTIFS($A$8:$A$27,A11)&gt;1,"付与IDが重複",IF(NOT(AND(ISNUMBER(B11),B11&gt;=43831,B11&lt;=73050,B11=INT(B11))),"付与日を確認",IF(NOT(AND(ISNUMBER(C11),C11&gt;=43831,C11&lt;=73780,C11=INT(C11))),"有効最終日を確認",IF(C11&lt;B11,"有効期間の逆転",IF(NOT(AND(ISNUMBER(D11),D11&gt;=0,D11&lt;=100,D11*2=INT(D11*2))),"日数は0〜100・0.5日刻み","確認済み")))))))</f>
        <v>確認済み</v>
      </c>
      <c r="F11" s="1" t="n">
        <f aca="false">IF(E11="","",IF(E11="確認済み",0,1))</f>
        <v>0</v>
      </c>
      <c r="G11" s="4" t="n">
        <f aca="false">IF(E11="","",IF(F11&lt;&gt;0,NA(),SUMIFS(消化配分!$D$8:$D$107,消化配分!$C$8:$C$107,A11)))</f>
        <v>0</v>
      </c>
      <c r="H11" s="1" t="n">
        <f aca="false">IF(E11="","",IF(F11&lt;&gt;0,0,IF(AND(ISNUMBER(G11),G11=SUMIFS(消化配分!$D$8:$D$107,消化配分!$C$8:$C$107,A11),G11&gt;=0,G11&lt;=D11),0,1)))</f>
        <v>0</v>
      </c>
    </row>
    <row r="12" customFormat="false" ht="32" hidden="false" customHeight="true" outlineLevel="0" collapsed="false">
      <c r="A12" s="10"/>
      <c r="B12" s="3"/>
      <c r="C12" s="3"/>
      <c r="D12" s="11"/>
      <c r="E12" s="1" t="str">
        <f aca="false">IF(COUNTA(A12:D12)=0,"",IF(NOT(AND(ISTEXT(A12),LEN(A12)=8,EXACT(LEFT(A12,4),"GRT-"),ISNUMBER(FIND(MID(A12,5,1)&amp;"x","0x1x2x3x4x5x6x7x8x9x")),ISNUMBER(FIND(MID(A12,6,1)&amp;"x","0x1x2x3x4x5x6x7x8x9x")),ISNUMBER(FIND(MID(A12,7,1)&amp;"x","0x1x2x3x4x5x6x7x8x9x")),ISNUMBER(FIND(MID(A12,8,1)&amp;"x","0x1x2x3x4x5x6x7x8x9x")))),"IDはGRT-と半角数字4桁",IF(COUNTIFS($A$8:$A$27,A12)&gt;1,"付与IDが重複",IF(NOT(AND(ISNUMBER(B12),B12&gt;=43831,B12&lt;=73050,B12=INT(B12))),"付与日を確認",IF(NOT(AND(ISNUMBER(C12),C12&gt;=43831,C12&lt;=73780,C12=INT(C12))),"有効最終日を確認",IF(C12&lt;B12,"有効期間の逆転",IF(NOT(AND(ISNUMBER(D12),D12&gt;=0,D12&lt;=100,D12*2=INT(D12*2))),"日数は0〜100・0.5日刻み","確認済み")))))))</f>
        <v/>
      </c>
      <c r="F12" s="1" t="str">
        <f aca="false">IF(E12="","",IF(E12="確認済み",0,1))</f>
        <v/>
      </c>
      <c r="G12" s="4" t="str">
        <f aca="false">IF(E12="","",IF(F12&lt;&gt;0,NA(),SUMIFS(消化配分!$D$8:$D$107,消化配分!$C$8:$C$107,A12)))</f>
        <v/>
      </c>
      <c r="H12" s="1" t="str">
        <f aca="false">IF(E12="","",IF(F12&lt;&gt;0,0,IF(AND(ISNUMBER(G12),G12=SUMIFS(消化配分!$D$8:$D$107,消化配分!$C$8:$C$107,A12),G12&gt;=0,G12&lt;=D12),0,1)))</f>
        <v/>
      </c>
    </row>
    <row r="13" customFormat="false" ht="32" hidden="false" customHeight="true" outlineLevel="0" collapsed="false">
      <c r="A13" s="10"/>
      <c r="B13" s="3"/>
      <c r="C13" s="3"/>
      <c r="D13" s="11"/>
      <c r="E13" s="1" t="str">
        <f aca="false">IF(COUNTA(A13:D13)=0,"",IF(NOT(AND(ISTEXT(A13),LEN(A13)=8,EXACT(LEFT(A13,4),"GRT-"),ISNUMBER(FIND(MID(A13,5,1)&amp;"x","0x1x2x3x4x5x6x7x8x9x")),ISNUMBER(FIND(MID(A13,6,1)&amp;"x","0x1x2x3x4x5x6x7x8x9x")),ISNUMBER(FIND(MID(A13,7,1)&amp;"x","0x1x2x3x4x5x6x7x8x9x")),ISNUMBER(FIND(MID(A13,8,1)&amp;"x","0x1x2x3x4x5x6x7x8x9x")))),"IDはGRT-と半角数字4桁",IF(COUNTIFS($A$8:$A$27,A13)&gt;1,"付与IDが重複",IF(NOT(AND(ISNUMBER(B13),B13&gt;=43831,B13&lt;=73050,B13=INT(B13))),"付与日を確認",IF(NOT(AND(ISNUMBER(C13),C13&gt;=43831,C13&lt;=73780,C13=INT(C13))),"有効最終日を確認",IF(C13&lt;B13,"有効期間の逆転",IF(NOT(AND(ISNUMBER(D13),D13&gt;=0,D13&lt;=100,D13*2=INT(D13*2))),"日数は0〜100・0.5日刻み","確認済み")))))))</f>
        <v/>
      </c>
      <c r="F13" s="1" t="str">
        <f aca="false">IF(E13="","",IF(E13="確認済み",0,1))</f>
        <v/>
      </c>
      <c r="G13" s="4" t="str">
        <f aca="false">IF(E13="","",IF(F13&lt;&gt;0,NA(),SUMIFS(消化配分!$D$8:$D$107,消化配分!$C$8:$C$107,A13)))</f>
        <v/>
      </c>
      <c r="H13" s="1" t="str">
        <f aca="false">IF(E13="","",IF(F13&lt;&gt;0,0,IF(AND(ISNUMBER(G13),G13=SUMIFS(消化配分!$D$8:$D$107,消化配分!$C$8:$C$107,A13),G13&gt;=0,G13&lt;=D13),0,1)))</f>
        <v/>
      </c>
    </row>
    <row r="14" customFormat="false" ht="32" hidden="false" customHeight="true" outlineLevel="0" collapsed="false">
      <c r="A14" s="10"/>
      <c r="B14" s="3"/>
      <c r="C14" s="3"/>
      <c r="D14" s="11"/>
      <c r="E14" s="1" t="str">
        <f aca="false">IF(COUNTA(A14:D14)=0,"",IF(NOT(AND(ISTEXT(A14),LEN(A14)=8,EXACT(LEFT(A14,4),"GRT-"),ISNUMBER(FIND(MID(A14,5,1)&amp;"x","0x1x2x3x4x5x6x7x8x9x")),ISNUMBER(FIND(MID(A14,6,1)&amp;"x","0x1x2x3x4x5x6x7x8x9x")),ISNUMBER(FIND(MID(A14,7,1)&amp;"x","0x1x2x3x4x5x6x7x8x9x")),ISNUMBER(FIND(MID(A14,8,1)&amp;"x","0x1x2x3x4x5x6x7x8x9x")))),"IDはGRT-と半角数字4桁",IF(COUNTIFS($A$8:$A$27,A14)&gt;1,"付与IDが重複",IF(NOT(AND(ISNUMBER(B14),B14&gt;=43831,B14&lt;=73050,B14=INT(B14))),"付与日を確認",IF(NOT(AND(ISNUMBER(C14),C14&gt;=43831,C14&lt;=73780,C14=INT(C14))),"有効最終日を確認",IF(C14&lt;B14,"有効期間の逆転",IF(NOT(AND(ISNUMBER(D14),D14&gt;=0,D14&lt;=100,D14*2=INT(D14*2))),"日数は0〜100・0.5日刻み","確認済み")))))))</f>
        <v/>
      </c>
      <c r="F14" s="1" t="str">
        <f aca="false">IF(E14="","",IF(E14="確認済み",0,1))</f>
        <v/>
      </c>
      <c r="G14" s="4" t="str">
        <f aca="false">IF(E14="","",IF(F14&lt;&gt;0,NA(),SUMIFS(消化配分!$D$8:$D$107,消化配分!$C$8:$C$107,A14)))</f>
        <v/>
      </c>
      <c r="H14" s="1" t="str">
        <f aca="false">IF(E14="","",IF(F14&lt;&gt;0,0,IF(AND(ISNUMBER(G14),G14=SUMIFS(消化配分!$D$8:$D$107,消化配分!$C$8:$C$107,A14),G14&gt;=0,G14&lt;=D14),0,1)))</f>
        <v/>
      </c>
    </row>
    <row r="15" customFormat="false" ht="32" hidden="false" customHeight="true" outlineLevel="0" collapsed="false">
      <c r="A15" s="10"/>
      <c r="B15" s="3"/>
      <c r="C15" s="3"/>
      <c r="D15" s="11"/>
      <c r="E15" s="1" t="str">
        <f aca="false">IF(COUNTA(A15:D15)=0,"",IF(NOT(AND(ISTEXT(A15),LEN(A15)=8,EXACT(LEFT(A15,4),"GRT-"),ISNUMBER(FIND(MID(A15,5,1)&amp;"x","0x1x2x3x4x5x6x7x8x9x")),ISNUMBER(FIND(MID(A15,6,1)&amp;"x","0x1x2x3x4x5x6x7x8x9x")),ISNUMBER(FIND(MID(A15,7,1)&amp;"x","0x1x2x3x4x5x6x7x8x9x")),ISNUMBER(FIND(MID(A15,8,1)&amp;"x","0x1x2x3x4x5x6x7x8x9x")))),"IDはGRT-と半角数字4桁",IF(COUNTIFS($A$8:$A$27,A15)&gt;1,"付与IDが重複",IF(NOT(AND(ISNUMBER(B15),B15&gt;=43831,B15&lt;=73050,B15=INT(B15))),"付与日を確認",IF(NOT(AND(ISNUMBER(C15),C15&gt;=43831,C15&lt;=73780,C15=INT(C15))),"有効最終日を確認",IF(C15&lt;B15,"有効期間の逆転",IF(NOT(AND(ISNUMBER(D15),D15&gt;=0,D15&lt;=100,D15*2=INT(D15*2))),"日数は0〜100・0.5日刻み","確認済み")))))))</f>
        <v/>
      </c>
      <c r="F15" s="1" t="str">
        <f aca="false">IF(E15="","",IF(E15="確認済み",0,1))</f>
        <v/>
      </c>
      <c r="G15" s="4" t="str">
        <f aca="false">IF(E15="","",IF(F15&lt;&gt;0,NA(),SUMIFS(消化配分!$D$8:$D$107,消化配分!$C$8:$C$107,A15)))</f>
        <v/>
      </c>
      <c r="H15" s="1" t="str">
        <f aca="false">IF(E15="","",IF(F15&lt;&gt;0,0,IF(AND(ISNUMBER(G15),G15=SUMIFS(消化配分!$D$8:$D$107,消化配分!$C$8:$C$107,A15),G15&gt;=0,G15&lt;=D15),0,1)))</f>
        <v/>
      </c>
    </row>
    <row r="16" customFormat="false" ht="32" hidden="false" customHeight="true" outlineLevel="0" collapsed="false">
      <c r="A16" s="10"/>
      <c r="B16" s="3"/>
      <c r="C16" s="3"/>
      <c r="D16" s="11"/>
      <c r="E16" s="1" t="str">
        <f aca="false">IF(COUNTA(A16:D16)=0,"",IF(NOT(AND(ISTEXT(A16),LEN(A16)=8,EXACT(LEFT(A16,4),"GRT-"),ISNUMBER(FIND(MID(A16,5,1)&amp;"x","0x1x2x3x4x5x6x7x8x9x")),ISNUMBER(FIND(MID(A16,6,1)&amp;"x","0x1x2x3x4x5x6x7x8x9x")),ISNUMBER(FIND(MID(A16,7,1)&amp;"x","0x1x2x3x4x5x6x7x8x9x")),ISNUMBER(FIND(MID(A16,8,1)&amp;"x","0x1x2x3x4x5x6x7x8x9x")))),"IDはGRT-と半角数字4桁",IF(COUNTIFS($A$8:$A$27,A16)&gt;1,"付与IDが重複",IF(NOT(AND(ISNUMBER(B16),B16&gt;=43831,B16&lt;=73050,B16=INT(B16))),"付与日を確認",IF(NOT(AND(ISNUMBER(C16),C16&gt;=43831,C16&lt;=73780,C16=INT(C16))),"有効最終日を確認",IF(C16&lt;B16,"有効期間の逆転",IF(NOT(AND(ISNUMBER(D16),D16&gt;=0,D16&lt;=100,D16*2=INT(D16*2))),"日数は0〜100・0.5日刻み","確認済み")))))))</f>
        <v/>
      </c>
      <c r="F16" s="1" t="str">
        <f aca="false">IF(E16="","",IF(E16="確認済み",0,1))</f>
        <v/>
      </c>
      <c r="G16" s="4" t="str">
        <f aca="false">IF(E16="","",IF(F16&lt;&gt;0,NA(),SUMIFS(消化配分!$D$8:$D$107,消化配分!$C$8:$C$107,A16)))</f>
        <v/>
      </c>
      <c r="H16" s="1" t="str">
        <f aca="false">IF(E16="","",IF(F16&lt;&gt;0,0,IF(AND(ISNUMBER(G16),G16=SUMIFS(消化配分!$D$8:$D$107,消化配分!$C$8:$C$107,A16),G16&gt;=0,G16&lt;=D16),0,1)))</f>
        <v/>
      </c>
    </row>
    <row r="17" customFormat="false" ht="32" hidden="false" customHeight="true" outlineLevel="0" collapsed="false">
      <c r="A17" s="10"/>
      <c r="B17" s="3"/>
      <c r="C17" s="3"/>
      <c r="D17" s="11"/>
      <c r="E17" s="1" t="str">
        <f aca="false">IF(COUNTA(A17:D17)=0,"",IF(NOT(AND(ISTEXT(A17),LEN(A17)=8,EXACT(LEFT(A17,4),"GRT-"),ISNUMBER(FIND(MID(A17,5,1)&amp;"x","0x1x2x3x4x5x6x7x8x9x")),ISNUMBER(FIND(MID(A17,6,1)&amp;"x","0x1x2x3x4x5x6x7x8x9x")),ISNUMBER(FIND(MID(A17,7,1)&amp;"x","0x1x2x3x4x5x6x7x8x9x")),ISNUMBER(FIND(MID(A17,8,1)&amp;"x","0x1x2x3x4x5x6x7x8x9x")))),"IDはGRT-と半角数字4桁",IF(COUNTIFS($A$8:$A$27,A17)&gt;1,"付与IDが重複",IF(NOT(AND(ISNUMBER(B17),B17&gt;=43831,B17&lt;=73050,B17=INT(B17))),"付与日を確認",IF(NOT(AND(ISNUMBER(C17),C17&gt;=43831,C17&lt;=73780,C17=INT(C17))),"有効最終日を確認",IF(C17&lt;B17,"有効期間の逆転",IF(NOT(AND(ISNUMBER(D17),D17&gt;=0,D17&lt;=100,D17*2=INT(D17*2))),"日数は0〜100・0.5日刻み","確認済み")))))))</f>
        <v/>
      </c>
      <c r="F17" s="1" t="str">
        <f aca="false">IF(E17="","",IF(E17="確認済み",0,1))</f>
        <v/>
      </c>
      <c r="G17" s="4" t="str">
        <f aca="false">IF(E17="","",IF(F17&lt;&gt;0,NA(),SUMIFS(消化配分!$D$8:$D$107,消化配分!$C$8:$C$107,A17)))</f>
        <v/>
      </c>
      <c r="H17" s="1" t="str">
        <f aca="false">IF(E17="","",IF(F17&lt;&gt;0,0,IF(AND(ISNUMBER(G17),G17=SUMIFS(消化配分!$D$8:$D$107,消化配分!$C$8:$C$107,A17),G17&gt;=0,G17&lt;=D17),0,1)))</f>
        <v/>
      </c>
    </row>
    <row r="18" customFormat="false" ht="32" hidden="false" customHeight="true" outlineLevel="0" collapsed="false">
      <c r="A18" s="10"/>
      <c r="B18" s="3"/>
      <c r="C18" s="3"/>
      <c r="D18" s="11"/>
      <c r="E18" s="1" t="str">
        <f aca="false">IF(COUNTA(A18:D18)=0,"",IF(NOT(AND(ISTEXT(A18),LEN(A18)=8,EXACT(LEFT(A18,4),"GRT-"),ISNUMBER(FIND(MID(A18,5,1)&amp;"x","0x1x2x3x4x5x6x7x8x9x")),ISNUMBER(FIND(MID(A18,6,1)&amp;"x","0x1x2x3x4x5x6x7x8x9x")),ISNUMBER(FIND(MID(A18,7,1)&amp;"x","0x1x2x3x4x5x6x7x8x9x")),ISNUMBER(FIND(MID(A18,8,1)&amp;"x","0x1x2x3x4x5x6x7x8x9x")))),"IDはGRT-と半角数字4桁",IF(COUNTIFS($A$8:$A$27,A18)&gt;1,"付与IDが重複",IF(NOT(AND(ISNUMBER(B18),B18&gt;=43831,B18&lt;=73050,B18=INT(B18))),"付与日を確認",IF(NOT(AND(ISNUMBER(C18),C18&gt;=43831,C18&lt;=73780,C18=INT(C18))),"有効最終日を確認",IF(C18&lt;B18,"有効期間の逆転",IF(NOT(AND(ISNUMBER(D18),D18&gt;=0,D18&lt;=100,D18*2=INT(D18*2))),"日数は0〜100・0.5日刻み","確認済み")))))))</f>
        <v/>
      </c>
      <c r="F18" s="1" t="str">
        <f aca="false">IF(E18="","",IF(E18="確認済み",0,1))</f>
        <v/>
      </c>
      <c r="G18" s="4" t="str">
        <f aca="false">IF(E18="","",IF(F18&lt;&gt;0,NA(),SUMIFS(消化配分!$D$8:$D$107,消化配分!$C$8:$C$107,A18)))</f>
        <v/>
      </c>
      <c r="H18" s="1" t="str">
        <f aca="false">IF(E18="","",IF(F18&lt;&gt;0,0,IF(AND(ISNUMBER(G18),G18=SUMIFS(消化配分!$D$8:$D$107,消化配分!$C$8:$C$107,A18),G18&gt;=0,G18&lt;=D18),0,1)))</f>
        <v/>
      </c>
    </row>
    <row r="19" customFormat="false" ht="32" hidden="false" customHeight="true" outlineLevel="0" collapsed="false">
      <c r="A19" s="10"/>
      <c r="B19" s="3"/>
      <c r="C19" s="3"/>
      <c r="D19" s="11"/>
      <c r="E19" s="1" t="str">
        <f aca="false">IF(COUNTA(A19:D19)=0,"",IF(NOT(AND(ISTEXT(A19),LEN(A19)=8,EXACT(LEFT(A19,4),"GRT-"),ISNUMBER(FIND(MID(A19,5,1)&amp;"x","0x1x2x3x4x5x6x7x8x9x")),ISNUMBER(FIND(MID(A19,6,1)&amp;"x","0x1x2x3x4x5x6x7x8x9x")),ISNUMBER(FIND(MID(A19,7,1)&amp;"x","0x1x2x3x4x5x6x7x8x9x")),ISNUMBER(FIND(MID(A19,8,1)&amp;"x","0x1x2x3x4x5x6x7x8x9x")))),"IDはGRT-と半角数字4桁",IF(COUNTIFS($A$8:$A$27,A19)&gt;1,"付与IDが重複",IF(NOT(AND(ISNUMBER(B19),B19&gt;=43831,B19&lt;=73050,B19=INT(B19))),"付与日を確認",IF(NOT(AND(ISNUMBER(C19),C19&gt;=43831,C19&lt;=73780,C19=INT(C19))),"有効最終日を確認",IF(C19&lt;B19,"有効期間の逆転",IF(NOT(AND(ISNUMBER(D19),D19&gt;=0,D19&lt;=100,D19*2=INT(D19*2))),"日数は0〜100・0.5日刻み","確認済み")))))))</f>
        <v/>
      </c>
      <c r="F19" s="1" t="str">
        <f aca="false">IF(E19="","",IF(E19="確認済み",0,1))</f>
        <v/>
      </c>
      <c r="G19" s="4" t="str">
        <f aca="false">IF(E19="","",IF(F19&lt;&gt;0,NA(),SUMIFS(消化配分!$D$8:$D$107,消化配分!$C$8:$C$107,A19)))</f>
        <v/>
      </c>
      <c r="H19" s="1" t="str">
        <f aca="false">IF(E19="","",IF(F19&lt;&gt;0,0,IF(AND(ISNUMBER(G19),G19=SUMIFS(消化配分!$D$8:$D$107,消化配分!$C$8:$C$107,A19),G19&gt;=0,G19&lt;=D19),0,1)))</f>
        <v/>
      </c>
    </row>
    <row r="20" customFormat="false" ht="32" hidden="false" customHeight="true" outlineLevel="0" collapsed="false">
      <c r="A20" s="10"/>
      <c r="B20" s="3"/>
      <c r="C20" s="3"/>
      <c r="D20" s="11"/>
      <c r="E20" s="1" t="str">
        <f aca="false">IF(COUNTA(A20:D20)=0,"",IF(NOT(AND(ISTEXT(A20),LEN(A20)=8,EXACT(LEFT(A20,4),"GRT-"),ISNUMBER(FIND(MID(A20,5,1)&amp;"x","0x1x2x3x4x5x6x7x8x9x")),ISNUMBER(FIND(MID(A20,6,1)&amp;"x","0x1x2x3x4x5x6x7x8x9x")),ISNUMBER(FIND(MID(A20,7,1)&amp;"x","0x1x2x3x4x5x6x7x8x9x")),ISNUMBER(FIND(MID(A20,8,1)&amp;"x","0x1x2x3x4x5x6x7x8x9x")))),"IDはGRT-と半角数字4桁",IF(COUNTIFS($A$8:$A$27,A20)&gt;1,"付与IDが重複",IF(NOT(AND(ISNUMBER(B20),B20&gt;=43831,B20&lt;=73050,B20=INT(B20))),"付与日を確認",IF(NOT(AND(ISNUMBER(C20),C20&gt;=43831,C20&lt;=73780,C20=INT(C20))),"有効最終日を確認",IF(C20&lt;B20,"有効期間の逆転",IF(NOT(AND(ISNUMBER(D20),D20&gt;=0,D20&lt;=100,D20*2=INT(D20*2))),"日数は0〜100・0.5日刻み","確認済み")))))))</f>
        <v/>
      </c>
      <c r="F20" s="1" t="str">
        <f aca="false">IF(E20="","",IF(E20="確認済み",0,1))</f>
        <v/>
      </c>
      <c r="G20" s="4" t="str">
        <f aca="false">IF(E20="","",IF(F20&lt;&gt;0,NA(),SUMIFS(消化配分!$D$8:$D$107,消化配分!$C$8:$C$107,A20)))</f>
        <v/>
      </c>
      <c r="H20" s="1" t="str">
        <f aca="false">IF(E20="","",IF(F20&lt;&gt;0,0,IF(AND(ISNUMBER(G20),G20=SUMIFS(消化配分!$D$8:$D$107,消化配分!$C$8:$C$107,A20),G20&gt;=0,G20&lt;=D20),0,1)))</f>
        <v/>
      </c>
    </row>
    <row r="21" customFormat="false" ht="32" hidden="false" customHeight="true" outlineLevel="0" collapsed="false">
      <c r="A21" s="10"/>
      <c r="B21" s="3"/>
      <c r="C21" s="3"/>
      <c r="D21" s="11"/>
      <c r="E21" s="1" t="str">
        <f aca="false">IF(COUNTA(A21:D21)=0,"",IF(NOT(AND(ISTEXT(A21),LEN(A21)=8,EXACT(LEFT(A21,4),"GRT-"),ISNUMBER(FIND(MID(A21,5,1)&amp;"x","0x1x2x3x4x5x6x7x8x9x")),ISNUMBER(FIND(MID(A21,6,1)&amp;"x","0x1x2x3x4x5x6x7x8x9x")),ISNUMBER(FIND(MID(A21,7,1)&amp;"x","0x1x2x3x4x5x6x7x8x9x")),ISNUMBER(FIND(MID(A21,8,1)&amp;"x","0x1x2x3x4x5x6x7x8x9x")))),"IDはGRT-と半角数字4桁",IF(COUNTIFS($A$8:$A$27,A21)&gt;1,"付与IDが重複",IF(NOT(AND(ISNUMBER(B21),B21&gt;=43831,B21&lt;=73050,B21=INT(B21))),"付与日を確認",IF(NOT(AND(ISNUMBER(C21),C21&gt;=43831,C21&lt;=73780,C21=INT(C21))),"有効最終日を確認",IF(C21&lt;B21,"有効期間の逆転",IF(NOT(AND(ISNUMBER(D21),D21&gt;=0,D21&lt;=100,D21*2=INT(D21*2))),"日数は0〜100・0.5日刻み","確認済み")))))))</f>
        <v/>
      </c>
      <c r="F21" s="1" t="str">
        <f aca="false">IF(E21="","",IF(E21="確認済み",0,1))</f>
        <v/>
      </c>
      <c r="G21" s="4" t="str">
        <f aca="false">IF(E21="","",IF(F21&lt;&gt;0,NA(),SUMIFS(消化配分!$D$8:$D$107,消化配分!$C$8:$C$107,A21)))</f>
        <v/>
      </c>
      <c r="H21" s="1" t="str">
        <f aca="false">IF(E21="","",IF(F21&lt;&gt;0,0,IF(AND(ISNUMBER(G21),G21=SUMIFS(消化配分!$D$8:$D$107,消化配分!$C$8:$C$107,A21),G21&gt;=0,G21&lt;=D21),0,1)))</f>
        <v/>
      </c>
    </row>
    <row r="22" customFormat="false" ht="32" hidden="false" customHeight="true" outlineLevel="0" collapsed="false">
      <c r="A22" s="10"/>
      <c r="B22" s="3"/>
      <c r="C22" s="3"/>
      <c r="D22" s="11"/>
      <c r="E22" s="1" t="str">
        <f aca="false">IF(COUNTA(A22:D22)=0,"",IF(NOT(AND(ISTEXT(A22),LEN(A22)=8,EXACT(LEFT(A22,4),"GRT-"),ISNUMBER(FIND(MID(A22,5,1)&amp;"x","0x1x2x3x4x5x6x7x8x9x")),ISNUMBER(FIND(MID(A22,6,1)&amp;"x","0x1x2x3x4x5x6x7x8x9x")),ISNUMBER(FIND(MID(A22,7,1)&amp;"x","0x1x2x3x4x5x6x7x8x9x")),ISNUMBER(FIND(MID(A22,8,1)&amp;"x","0x1x2x3x4x5x6x7x8x9x")))),"IDはGRT-と半角数字4桁",IF(COUNTIFS($A$8:$A$27,A22)&gt;1,"付与IDが重複",IF(NOT(AND(ISNUMBER(B22),B22&gt;=43831,B22&lt;=73050,B22=INT(B22))),"付与日を確認",IF(NOT(AND(ISNUMBER(C22),C22&gt;=43831,C22&lt;=73780,C22=INT(C22))),"有効最終日を確認",IF(C22&lt;B22,"有効期間の逆転",IF(NOT(AND(ISNUMBER(D22),D22&gt;=0,D22&lt;=100,D22*2=INT(D22*2))),"日数は0〜100・0.5日刻み","確認済み")))))))</f>
        <v/>
      </c>
      <c r="F22" s="1" t="str">
        <f aca="false">IF(E22="","",IF(E22="確認済み",0,1))</f>
        <v/>
      </c>
      <c r="G22" s="4" t="str">
        <f aca="false">IF(E22="","",IF(F22&lt;&gt;0,NA(),SUMIFS(消化配分!$D$8:$D$107,消化配分!$C$8:$C$107,A22)))</f>
        <v/>
      </c>
      <c r="H22" s="1" t="str">
        <f aca="false">IF(E22="","",IF(F22&lt;&gt;0,0,IF(AND(ISNUMBER(G22),G22=SUMIFS(消化配分!$D$8:$D$107,消化配分!$C$8:$C$107,A22),G22&gt;=0,G22&lt;=D22),0,1)))</f>
        <v/>
      </c>
    </row>
    <row r="23" customFormat="false" ht="32" hidden="false" customHeight="true" outlineLevel="0" collapsed="false">
      <c r="A23" s="10"/>
      <c r="B23" s="3"/>
      <c r="C23" s="3"/>
      <c r="D23" s="11"/>
      <c r="E23" s="1" t="str">
        <f aca="false">IF(COUNTA(A23:D23)=0,"",IF(NOT(AND(ISTEXT(A23),LEN(A23)=8,EXACT(LEFT(A23,4),"GRT-"),ISNUMBER(FIND(MID(A23,5,1)&amp;"x","0x1x2x3x4x5x6x7x8x9x")),ISNUMBER(FIND(MID(A23,6,1)&amp;"x","0x1x2x3x4x5x6x7x8x9x")),ISNUMBER(FIND(MID(A23,7,1)&amp;"x","0x1x2x3x4x5x6x7x8x9x")),ISNUMBER(FIND(MID(A23,8,1)&amp;"x","0x1x2x3x4x5x6x7x8x9x")))),"IDはGRT-と半角数字4桁",IF(COUNTIFS($A$8:$A$27,A23)&gt;1,"付与IDが重複",IF(NOT(AND(ISNUMBER(B23),B23&gt;=43831,B23&lt;=73050,B23=INT(B23))),"付与日を確認",IF(NOT(AND(ISNUMBER(C23),C23&gt;=43831,C23&lt;=73780,C23=INT(C23))),"有効最終日を確認",IF(C23&lt;B23,"有効期間の逆転",IF(NOT(AND(ISNUMBER(D23),D23&gt;=0,D23&lt;=100,D23*2=INT(D23*2))),"日数は0〜100・0.5日刻み","確認済み")))))))</f>
        <v/>
      </c>
      <c r="F23" s="1" t="str">
        <f aca="false">IF(E23="","",IF(E23="確認済み",0,1))</f>
        <v/>
      </c>
      <c r="G23" s="4" t="str">
        <f aca="false">IF(E23="","",IF(F23&lt;&gt;0,NA(),SUMIFS(消化配分!$D$8:$D$107,消化配分!$C$8:$C$107,A23)))</f>
        <v/>
      </c>
      <c r="H23" s="1" t="str">
        <f aca="false">IF(E23="","",IF(F23&lt;&gt;0,0,IF(AND(ISNUMBER(G23),G23=SUMIFS(消化配分!$D$8:$D$107,消化配分!$C$8:$C$107,A23),G23&gt;=0,G23&lt;=D23),0,1)))</f>
        <v/>
      </c>
    </row>
    <row r="24" customFormat="false" ht="32" hidden="false" customHeight="true" outlineLevel="0" collapsed="false">
      <c r="A24" s="10"/>
      <c r="B24" s="3"/>
      <c r="C24" s="3"/>
      <c r="D24" s="11"/>
      <c r="E24" s="1" t="str">
        <f aca="false">IF(COUNTA(A24:D24)=0,"",IF(NOT(AND(ISTEXT(A24),LEN(A24)=8,EXACT(LEFT(A24,4),"GRT-"),ISNUMBER(FIND(MID(A24,5,1)&amp;"x","0x1x2x3x4x5x6x7x8x9x")),ISNUMBER(FIND(MID(A24,6,1)&amp;"x","0x1x2x3x4x5x6x7x8x9x")),ISNUMBER(FIND(MID(A24,7,1)&amp;"x","0x1x2x3x4x5x6x7x8x9x")),ISNUMBER(FIND(MID(A24,8,1)&amp;"x","0x1x2x3x4x5x6x7x8x9x")))),"IDはGRT-と半角数字4桁",IF(COUNTIFS($A$8:$A$27,A24)&gt;1,"付与IDが重複",IF(NOT(AND(ISNUMBER(B24),B24&gt;=43831,B24&lt;=73050,B24=INT(B24))),"付与日を確認",IF(NOT(AND(ISNUMBER(C24),C24&gt;=43831,C24&lt;=73780,C24=INT(C24))),"有効最終日を確認",IF(C24&lt;B24,"有効期間の逆転",IF(NOT(AND(ISNUMBER(D24),D24&gt;=0,D24&lt;=100,D24*2=INT(D24*2))),"日数は0〜100・0.5日刻み","確認済み")))))))</f>
        <v/>
      </c>
      <c r="F24" s="1" t="str">
        <f aca="false">IF(E24="","",IF(E24="確認済み",0,1))</f>
        <v/>
      </c>
      <c r="G24" s="4" t="str">
        <f aca="false">IF(E24="","",IF(F24&lt;&gt;0,NA(),SUMIFS(消化配分!$D$8:$D$107,消化配分!$C$8:$C$107,A24)))</f>
        <v/>
      </c>
      <c r="H24" s="1" t="str">
        <f aca="false">IF(E24="","",IF(F24&lt;&gt;0,0,IF(AND(ISNUMBER(G24),G24=SUMIFS(消化配分!$D$8:$D$107,消化配分!$C$8:$C$107,A24),G24&gt;=0,G24&lt;=D24),0,1)))</f>
        <v/>
      </c>
    </row>
    <row r="25" customFormat="false" ht="32" hidden="false" customHeight="true" outlineLevel="0" collapsed="false">
      <c r="A25" s="10"/>
      <c r="B25" s="3"/>
      <c r="C25" s="3"/>
      <c r="D25" s="11"/>
      <c r="E25" s="1" t="str">
        <f aca="false">IF(COUNTA(A25:D25)=0,"",IF(NOT(AND(ISTEXT(A25),LEN(A25)=8,EXACT(LEFT(A25,4),"GRT-"),ISNUMBER(FIND(MID(A25,5,1)&amp;"x","0x1x2x3x4x5x6x7x8x9x")),ISNUMBER(FIND(MID(A25,6,1)&amp;"x","0x1x2x3x4x5x6x7x8x9x")),ISNUMBER(FIND(MID(A25,7,1)&amp;"x","0x1x2x3x4x5x6x7x8x9x")),ISNUMBER(FIND(MID(A25,8,1)&amp;"x","0x1x2x3x4x5x6x7x8x9x")))),"IDはGRT-と半角数字4桁",IF(COUNTIFS($A$8:$A$27,A25)&gt;1,"付与IDが重複",IF(NOT(AND(ISNUMBER(B25),B25&gt;=43831,B25&lt;=73050,B25=INT(B25))),"付与日を確認",IF(NOT(AND(ISNUMBER(C25),C25&gt;=43831,C25&lt;=73780,C25=INT(C25))),"有効最終日を確認",IF(C25&lt;B25,"有効期間の逆転",IF(NOT(AND(ISNUMBER(D25),D25&gt;=0,D25&lt;=100,D25*2=INT(D25*2))),"日数は0〜100・0.5日刻み","確認済み")))))))</f>
        <v/>
      </c>
      <c r="F25" s="1" t="str">
        <f aca="false">IF(E25="","",IF(E25="確認済み",0,1))</f>
        <v/>
      </c>
      <c r="G25" s="4" t="str">
        <f aca="false">IF(E25="","",IF(F25&lt;&gt;0,NA(),SUMIFS(消化配分!$D$8:$D$107,消化配分!$C$8:$C$107,A25)))</f>
        <v/>
      </c>
      <c r="H25" s="1" t="str">
        <f aca="false">IF(E25="","",IF(F25&lt;&gt;0,0,IF(AND(ISNUMBER(G25),G25=SUMIFS(消化配分!$D$8:$D$107,消化配分!$C$8:$C$107,A25),G25&gt;=0,G25&lt;=D25),0,1)))</f>
        <v/>
      </c>
    </row>
    <row r="26" customFormat="false" ht="32" hidden="false" customHeight="true" outlineLevel="0" collapsed="false">
      <c r="A26" s="10"/>
      <c r="B26" s="3"/>
      <c r="C26" s="3"/>
      <c r="D26" s="11"/>
      <c r="E26" s="1" t="str">
        <f aca="false">IF(COUNTA(A26:D26)=0,"",IF(NOT(AND(ISTEXT(A26),LEN(A26)=8,EXACT(LEFT(A26,4),"GRT-"),ISNUMBER(FIND(MID(A26,5,1)&amp;"x","0x1x2x3x4x5x6x7x8x9x")),ISNUMBER(FIND(MID(A26,6,1)&amp;"x","0x1x2x3x4x5x6x7x8x9x")),ISNUMBER(FIND(MID(A26,7,1)&amp;"x","0x1x2x3x4x5x6x7x8x9x")),ISNUMBER(FIND(MID(A26,8,1)&amp;"x","0x1x2x3x4x5x6x7x8x9x")))),"IDはGRT-と半角数字4桁",IF(COUNTIFS($A$8:$A$27,A26)&gt;1,"付与IDが重複",IF(NOT(AND(ISNUMBER(B26),B26&gt;=43831,B26&lt;=73050,B26=INT(B26))),"付与日を確認",IF(NOT(AND(ISNUMBER(C26),C26&gt;=43831,C26&lt;=73780,C26=INT(C26))),"有効最終日を確認",IF(C26&lt;B26,"有効期間の逆転",IF(NOT(AND(ISNUMBER(D26),D26&gt;=0,D26&lt;=100,D26*2=INT(D26*2))),"日数は0〜100・0.5日刻み","確認済み")))))))</f>
        <v/>
      </c>
      <c r="F26" s="1" t="str">
        <f aca="false">IF(E26="","",IF(E26="確認済み",0,1))</f>
        <v/>
      </c>
      <c r="G26" s="4" t="str">
        <f aca="false">IF(E26="","",IF(F26&lt;&gt;0,NA(),SUMIFS(消化配分!$D$8:$D$107,消化配分!$C$8:$C$107,A26)))</f>
        <v/>
      </c>
      <c r="H26" s="1" t="str">
        <f aca="false">IF(E26="","",IF(F26&lt;&gt;0,0,IF(AND(ISNUMBER(G26),G26=SUMIFS(消化配分!$D$8:$D$107,消化配分!$C$8:$C$107,A26),G26&gt;=0,G26&lt;=D26),0,1)))</f>
        <v/>
      </c>
    </row>
    <row r="27" customFormat="false" ht="32" hidden="false" customHeight="true" outlineLevel="0" collapsed="false">
      <c r="A27" s="10"/>
      <c r="B27" s="3"/>
      <c r="C27" s="3"/>
      <c r="D27" s="11"/>
      <c r="E27" s="1" t="str">
        <f aca="false">IF(COUNTA(A27:D27)=0,"",IF(NOT(AND(ISTEXT(A27),LEN(A27)=8,EXACT(LEFT(A27,4),"GRT-"),ISNUMBER(FIND(MID(A27,5,1)&amp;"x","0x1x2x3x4x5x6x7x8x9x")),ISNUMBER(FIND(MID(A27,6,1)&amp;"x","0x1x2x3x4x5x6x7x8x9x")),ISNUMBER(FIND(MID(A27,7,1)&amp;"x","0x1x2x3x4x5x6x7x8x9x")),ISNUMBER(FIND(MID(A27,8,1)&amp;"x","0x1x2x3x4x5x6x7x8x9x")))),"IDはGRT-と半角数字4桁",IF(COUNTIFS($A$8:$A$27,A27)&gt;1,"付与IDが重複",IF(NOT(AND(ISNUMBER(B27),B27&gt;=43831,B27&lt;=73050,B27=INT(B27))),"付与日を確認",IF(NOT(AND(ISNUMBER(C27),C27&gt;=43831,C27&lt;=73780,C27=INT(C27))),"有効最終日を確認",IF(C27&lt;B27,"有効期間の逆転",IF(NOT(AND(ISNUMBER(D27),D27&gt;=0,D27&lt;=100,D27*2=INT(D27*2))),"日数は0〜100・0.5日刻み","確認済み")))))))</f>
        <v/>
      </c>
      <c r="F27" s="1" t="str">
        <f aca="false">IF(E27="","",IF(E27="確認済み",0,1))</f>
        <v/>
      </c>
      <c r="G27" s="4" t="str">
        <f aca="false">IF(E27="","",IF(F27&lt;&gt;0,NA(),SUMIFS(消化配分!$D$8:$D$107,消化配分!$C$8:$C$107,A27)))</f>
        <v/>
      </c>
      <c r="H27" s="1" t="str">
        <f aca="false">IF(E27="","",IF(F27&lt;&gt;0,0,IF(AND(ISNUMBER(G27),G27=SUMIFS(消化配分!$D$8:$D$107,消化配分!$C$8:$C$107,A27),G27&gt;=0,G27&lt;=D27),0,1)))</f>
        <v/>
      </c>
    </row>
    <row r="28" customFormat="false" ht="23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3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3" hidden="false" customHeight="true" outlineLevel="0" collapsed="false">
      <c r="A30" s="1" t="s">
        <v>33</v>
      </c>
      <c r="B30" s="1"/>
      <c r="C30" s="1"/>
      <c r="D30" s="1"/>
      <c r="E30" s="1"/>
      <c r="F30" s="1"/>
      <c r="G30" s="1"/>
      <c r="H30" s="1"/>
    </row>
    <row r="31" customFormat="false" ht="23" hidden="false" customHeight="true" outlineLevel="0" collapsed="false">
      <c r="A31" s="1" t="s">
        <v>34</v>
      </c>
      <c r="B31" s="1"/>
      <c r="C31" s="1"/>
      <c r="D31" s="1"/>
      <c r="E31" s="1"/>
      <c r="F31" s="1"/>
      <c r="G31" s="1"/>
      <c r="H31" s="1"/>
    </row>
    <row r="32" customFormat="false" ht="23" hidden="false" customHeight="true" outlineLevel="0" collapsed="false">
      <c r="A32" s="1" t="s">
        <v>35</v>
      </c>
      <c r="B32" s="1"/>
      <c r="C32" s="1"/>
      <c r="D32" s="1"/>
      <c r="E32" s="1"/>
      <c r="F32" s="1"/>
      <c r="G32" s="1"/>
      <c r="H32" s="1"/>
    </row>
    <row r="33" customFormat="false" ht="23" hidden="false" customHeight="true" outlineLevel="0" collapsed="false">
      <c r="A33" s="6" t="s">
        <v>36</v>
      </c>
      <c r="B33" s="1"/>
      <c r="C33" s="1"/>
      <c r="D33" s="1"/>
      <c r="E33" s="1"/>
      <c r="F33" s="1"/>
      <c r="G33" s="1"/>
      <c r="H33" s="1"/>
    </row>
    <row r="34" customFormat="false" ht="23" hidden="false" customHeight="true" outlineLevel="0" collapsed="false">
      <c r="A34" s="1" t="s">
        <v>37</v>
      </c>
      <c r="B34" s="1"/>
      <c r="C34" s="1"/>
      <c r="D34" s="1"/>
      <c r="E34" s="1"/>
      <c r="F34" s="1"/>
      <c r="G34" s="1"/>
      <c r="H34" s="1"/>
    </row>
    <row r="35" customFormat="false" ht="23" hidden="false" customHeight="true" outlineLevel="0" collapsed="false">
      <c r="A35" s="1" t="s">
        <v>38</v>
      </c>
      <c r="B35" s="1"/>
      <c r="C35" s="1"/>
      <c r="D35" s="1"/>
      <c r="E35" s="1"/>
      <c r="F35" s="1"/>
      <c r="G35" s="1"/>
      <c r="H35" s="1"/>
    </row>
    <row r="36" customFormat="false" ht="23" hidden="false" customHeight="true" outlineLevel="0" collapsed="false">
      <c r="A36" s="1" t="s">
        <v>39</v>
      </c>
      <c r="B36" s="1"/>
      <c r="C36" s="1"/>
      <c r="D36" s="1"/>
      <c r="E36" s="1"/>
      <c r="F36" s="1"/>
      <c r="G36" s="1"/>
      <c r="H36" s="1"/>
    </row>
    <row r="37" customFormat="false" ht="23" hidden="false" customHeight="true" outlineLevel="0" collapsed="false">
      <c r="A37" s="1" t="s">
        <v>40</v>
      </c>
      <c r="B37" s="1"/>
      <c r="C37" s="1"/>
      <c r="D37" s="1"/>
      <c r="E37" s="1"/>
      <c r="F37" s="1"/>
      <c r="G37" s="1"/>
      <c r="H37" s="1"/>
    </row>
    <row r="38" customFormat="false" ht="23" hidden="false" customHeight="true" outlineLevel="0" collapsed="false">
      <c r="A38" s="1" t="s">
        <v>41</v>
      </c>
      <c r="B38" s="1"/>
      <c r="C38" s="1"/>
      <c r="D38" s="1"/>
      <c r="E38" s="1"/>
      <c r="F38" s="1"/>
      <c r="G38" s="1"/>
      <c r="H38" s="1"/>
    </row>
    <row r="39" customFormat="false" ht="23" hidden="false" customHeight="true" outlineLevel="0" collapsed="false">
      <c r="A39" s="1" t="s">
        <v>42</v>
      </c>
      <c r="B39" s="1"/>
      <c r="C39" s="1"/>
      <c r="D39" s="1"/>
      <c r="E39" s="1"/>
      <c r="F39" s="1"/>
      <c r="G39" s="1"/>
      <c r="H39" s="1"/>
    </row>
  </sheetData>
  <mergeCells count="1">
    <mergeCell ref="A2:H2"/>
  </mergeCells>
  <conditionalFormatting sqref="E8:H27">
    <cfRule type="expression" priority="2" aboveAverage="0" equalAverage="0" bottom="0" percent="0" rank="0" text="" dxfId="1">
      <formula>AND($E8&lt;&gt;"",$E8&lt;&gt;"確認済み")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0"/>
    <col collapsed="false" customWidth="true" hidden="false" outlineLevel="0" max="4" min="4" style="0" width="18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8" min="7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</row>
    <row r="3" customFormat="false" ht="23" hidden="false" customHeight="true" outlineLevel="0" collapsed="false">
      <c r="A3" s="6" t="s">
        <v>44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45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6" hidden="false" customHeight="true" outlineLevel="0" collapsed="false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26</v>
      </c>
      <c r="G7" s="7" t="s">
        <v>51</v>
      </c>
      <c r="H7" s="7" t="s">
        <v>52</v>
      </c>
    </row>
    <row r="8" customFormat="false" ht="32" hidden="false" customHeight="true" outlineLevel="0" collapsed="false">
      <c r="A8" s="10" t="s">
        <v>53</v>
      </c>
      <c r="B8" s="3" t="n">
        <v>46280</v>
      </c>
      <c r="C8" s="12" t="s">
        <v>54</v>
      </c>
      <c r="D8" s="4" t="n">
        <f aca="false">IF(E8="","",IF(F8&lt;&gt;0,NA(),IF(C8="全日",1,0.5)))</f>
        <v>1</v>
      </c>
      <c r="E8" s="1" t="str">
        <f aca="false">IF(COUNTA(A8:C8)=0,"",IF(NOT(AND(ISTEXT(A8),LEN(A8)=8,EXACT(LEFT(A8,4),"USE-"),ISNUMBER(FIND(MID(A8,5,1)&amp;"x","0x1x2x3x4x5x6x7x8x9x")),ISNUMBER(FIND(MID(A8,6,1)&amp;"x","0x1x2x3x4x5x6x7x8x9x")),ISNUMBER(FIND(MID(A8,7,1)&amp;"x","0x1x2x3x4x5x6x7x8x9x")),ISNUMBER(FIND(MID(A8,8,1)&amp;"x","0x1x2x3x4x5x6x7x8x9x")))),"IDはUSE-と半角数字4桁",IF(COUNTIFS($A$8:$A$38,A8)&gt;1,"取得IDが重複",IF(NOT(AND(ISNUMBER(B8),B8&gt;=43831,B8&lt;=73050,B8=INT(B8))),"取得日を確認",IF(NOT(OR(C8="全日",C8="前半",C8="後半")),"区分は全日/前半/後半",IF(COUNTIFS($B$8:$B$38,B8,$C$8:$C$38,C8)&gt;1,"同日・同区分の重複",IF(OR(AND(C8="全日",COUNTIFS($B$8:$B$38,B8)&gt;1),AND(C8&lt;&gt;"全日",COUNTIFS($B$8:$B$38,B8,$C$8:$C$38,"全日")&gt;0)),"全日と半日の重複","確認済み")))))))</f>
        <v>確認済み</v>
      </c>
      <c r="F8" s="1" t="n">
        <f aca="false">IF(E8="","",IF(E8="確認済み",0,1))</f>
        <v>0</v>
      </c>
      <c r="G8" s="4" t="n">
        <f aca="false">IF(E8="","",IF(F8&lt;&gt;0,NA(),SUMIFS(消化配分!$D$8:$D$107,消化配分!$B$8:$B$107,A8)))</f>
        <v>1</v>
      </c>
      <c r="H8" s="1" t="n">
        <f aca="false">IF(E8="","",IF(F8&lt;&gt;0,0,IF(AND(ISNUMBER(D8),D8=IF(C8="全日",1,0.5),ISNUMBER(G8),G8=SUMIFS(消化配分!$D$8:$D$107,消化配分!$B$8:$B$107,A8),G8=D8),0,1)))</f>
        <v>0</v>
      </c>
    </row>
    <row r="9" customFormat="false" ht="32" hidden="false" customHeight="true" outlineLevel="0" collapsed="false">
      <c r="A9" s="10" t="s">
        <v>55</v>
      </c>
      <c r="B9" s="3" t="n">
        <v>46297</v>
      </c>
      <c r="C9" s="12" t="s">
        <v>56</v>
      </c>
      <c r="D9" s="4" t="n">
        <f aca="false">IF(E9="","",IF(F9&lt;&gt;0,NA(),IF(C9="全日",1,0.5)))</f>
        <v>0.5</v>
      </c>
      <c r="E9" s="1" t="str">
        <f aca="false">IF(COUNTA(A9:C9)=0,"",IF(NOT(AND(ISTEXT(A9),LEN(A9)=8,EXACT(LEFT(A9,4),"USE-"),ISNUMBER(FIND(MID(A9,5,1)&amp;"x","0x1x2x3x4x5x6x7x8x9x")),ISNUMBER(FIND(MID(A9,6,1)&amp;"x","0x1x2x3x4x5x6x7x8x9x")),ISNUMBER(FIND(MID(A9,7,1)&amp;"x","0x1x2x3x4x5x6x7x8x9x")),ISNUMBER(FIND(MID(A9,8,1)&amp;"x","0x1x2x3x4x5x6x7x8x9x")))),"IDはUSE-と半角数字4桁",IF(COUNTIFS($A$8:$A$38,A9)&gt;1,"取得IDが重複",IF(NOT(AND(ISNUMBER(B9),B9&gt;=43831,B9&lt;=73050,B9=INT(B9))),"取得日を確認",IF(NOT(OR(C9="全日",C9="前半",C9="後半")),"区分は全日/前半/後半",IF(COUNTIFS($B$8:$B$38,B9,$C$8:$C$38,C9)&gt;1,"同日・同区分の重複",IF(OR(AND(C9="全日",COUNTIFS($B$8:$B$38,B9)&gt;1),AND(C9&lt;&gt;"全日",COUNTIFS($B$8:$B$38,B9,$C$8:$C$38,"全日")&gt;0)),"全日と半日の重複","確認済み")))))))</f>
        <v>確認済み</v>
      </c>
      <c r="F9" s="1" t="n">
        <f aca="false">IF(E9="","",IF(E9="確認済み",0,1))</f>
        <v>0</v>
      </c>
      <c r="G9" s="4" t="n">
        <f aca="false">IF(E9="","",IF(F9&lt;&gt;0,NA(),SUMIFS(消化配分!$D$8:$D$107,消化配分!$B$8:$B$107,A9)))</f>
        <v>0.5</v>
      </c>
      <c r="H9" s="1" t="n">
        <f aca="false">IF(E9="","",IF(F9&lt;&gt;0,0,IF(AND(ISNUMBER(D9),D9=IF(C9="全日",1,0.5),ISNUMBER(G9),G9=SUMIFS(消化配分!$D$8:$D$107,消化配分!$B$8:$B$107,A9),G9=D9),0,1)))</f>
        <v>0</v>
      </c>
    </row>
    <row r="10" customFormat="false" ht="32" hidden="false" customHeight="true" outlineLevel="0" collapsed="false">
      <c r="A10" s="10" t="s">
        <v>57</v>
      </c>
      <c r="B10" s="3" t="n">
        <v>46302</v>
      </c>
      <c r="C10" s="12" t="s">
        <v>54</v>
      </c>
      <c r="D10" s="4" t="n">
        <f aca="false">IF(E10="","",IF(F10&lt;&gt;0,NA(),IF(C10="全日",1,0.5)))</f>
        <v>1</v>
      </c>
      <c r="E10" s="1" t="str">
        <f aca="false">IF(COUNTA(A10:C10)=0,"",IF(NOT(AND(ISTEXT(A10),LEN(A10)=8,EXACT(LEFT(A10,4),"USE-"),ISNUMBER(FIND(MID(A10,5,1)&amp;"x","0x1x2x3x4x5x6x7x8x9x")),ISNUMBER(FIND(MID(A10,6,1)&amp;"x","0x1x2x3x4x5x6x7x8x9x")),ISNUMBER(FIND(MID(A10,7,1)&amp;"x","0x1x2x3x4x5x6x7x8x9x")),ISNUMBER(FIND(MID(A10,8,1)&amp;"x","0x1x2x3x4x5x6x7x8x9x")))),"IDはUSE-と半角数字4桁",IF(COUNTIFS($A$8:$A$38,A10)&gt;1,"取得IDが重複",IF(NOT(AND(ISNUMBER(B10),B10&gt;=43831,B10&lt;=73050,B10=INT(B10))),"取得日を確認",IF(NOT(OR(C10="全日",C10="前半",C10="後半")),"区分は全日/前半/後半",IF(COUNTIFS($B$8:$B$38,B10,$C$8:$C$38,C10)&gt;1,"同日・同区分の重複",IF(OR(AND(C10="全日",COUNTIFS($B$8:$B$38,B10)&gt;1),AND(C10&lt;&gt;"全日",COUNTIFS($B$8:$B$38,B10,$C$8:$C$38,"全日")&gt;0)),"全日と半日の重複","確認済み")))))))</f>
        <v>確認済み</v>
      </c>
      <c r="F10" s="1" t="n">
        <f aca="false">IF(E10="","",IF(E10="確認済み",0,1))</f>
        <v>0</v>
      </c>
      <c r="G10" s="4" t="n">
        <f aca="false">IF(E10="","",IF(F10&lt;&gt;0,NA(),SUMIFS(消化配分!$D$8:$D$107,消化配分!$B$8:$B$107,A10)))</f>
        <v>1</v>
      </c>
      <c r="H10" s="1" t="n">
        <f aca="false">IF(E10="","",IF(F10&lt;&gt;0,0,IF(AND(ISNUMBER(D10),D10=IF(C10="全日",1,0.5),ISNUMBER(G10),G10=SUMIFS(消化配分!$D$8:$D$107,消化配分!$B$8:$B$107,A10),G10=D10),0,1)))</f>
        <v>0</v>
      </c>
    </row>
    <row r="11" customFormat="false" ht="32" hidden="false" customHeight="true" outlineLevel="0" collapsed="false">
      <c r="A11" s="10" t="s">
        <v>58</v>
      </c>
      <c r="B11" s="3" t="n">
        <v>46309</v>
      </c>
      <c r="C11" s="12" t="s">
        <v>59</v>
      </c>
      <c r="D11" s="4" t="n">
        <f aca="false">IF(E11="","",IF(F11&lt;&gt;0,NA(),IF(C11="全日",1,0.5)))</f>
        <v>0.5</v>
      </c>
      <c r="E11" s="1" t="str">
        <f aca="false">IF(COUNTA(A11:C11)=0,"",IF(NOT(AND(ISTEXT(A11),LEN(A11)=8,EXACT(LEFT(A11,4),"USE-"),ISNUMBER(FIND(MID(A11,5,1)&amp;"x","0x1x2x3x4x5x6x7x8x9x")),ISNUMBER(FIND(MID(A11,6,1)&amp;"x","0x1x2x3x4x5x6x7x8x9x")),ISNUMBER(FIND(MID(A11,7,1)&amp;"x","0x1x2x3x4x5x6x7x8x9x")),ISNUMBER(FIND(MID(A11,8,1)&amp;"x","0x1x2x3x4x5x6x7x8x9x")))),"IDはUSE-と半角数字4桁",IF(COUNTIFS($A$8:$A$38,A11)&gt;1,"取得IDが重複",IF(NOT(AND(ISNUMBER(B11),B11&gt;=43831,B11&lt;=73050,B11=INT(B11))),"取得日を確認",IF(NOT(OR(C11="全日",C11="前半",C11="後半")),"区分は全日/前半/後半",IF(COUNTIFS($B$8:$B$38,B11,$C$8:$C$38,C11)&gt;1,"同日・同区分の重複",IF(OR(AND(C11="全日",COUNTIFS($B$8:$B$38,B11)&gt;1),AND(C11&lt;&gt;"全日",COUNTIFS($B$8:$B$38,B11,$C$8:$C$38,"全日")&gt;0)),"全日と半日の重複","確認済み")))))))</f>
        <v>確認済み</v>
      </c>
      <c r="F11" s="1" t="n">
        <f aca="false">IF(E11="","",IF(E11="確認済み",0,1))</f>
        <v>0</v>
      </c>
      <c r="G11" s="4" t="n">
        <f aca="false">IF(E11="","",IF(F11&lt;&gt;0,NA(),SUMIFS(消化配分!$D$8:$D$107,消化配分!$B$8:$B$107,A11)))</f>
        <v>0.5</v>
      </c>
      <c r="H11" s="1" t="n">
        <f aca="false">IF(E11="","",IF(F11&lt;&gt;0,0,IF(AND(ISNUMBER(D11),D11=IF(C11="全日",1,0.5),ISNUMBER(G11),G11=SUMIFS(消化配分!$D$8:$D$107,消化配分!$B$8:$B$107,A11),G11=D11),0,1)))</f>
        <v>0</v>
      </c>
    </row>
    <row r="12" customFormat="false" ht="32" hidden="false" customHeight="true" outlineLevel="0" collapsed="false">
      <c r="A12" s="10"/>
      <c r="B12" s="3"/>
      <c r="C12" s="12"/>
      <c r="D12" s="4" t="str">
        <f aca="false">IF(E12="","",IF(F12&lt;&gt;0,NA(),IF(C12="全日",1,0.5)))</f>
        <v/>
      </c>
      <c r="E12" s="1" t="str">
        <f aca="false">IF(COUNTA(A12:C12)=0,"",IF(NOT(AND(ISTEXT(A12),LEN(A12)=8,EXACT(LEFT(A12,4),"USE-"),ISNUMBER(FIND(MID(A12,5,1)&amp;"x","0x1x2x3x4x5x6x7x8x9x")),ISNUMBER(FIND(MID(A12,6,1)&amp;"x","0x1x2x3x4x5x6x7x8x9x")),ISNUMBER(FIND(MID(A12,7,1)&amp;"x","0x1x2x3x4x5x6x7x8x9x")),ISNUMBER(FIND(MID(A12,8,1)&amp;"x","0x1x2x3x4x5x6x7x8x9x")))),"IDはUSE-と半角数字4桁",IF(COUNTIFS($A$8:$A$38,A12)&gt;1,"取得IDが重複",IF(NOT(AND(ISNUMBER(B12),B12&gt;=43831,B12&lt;=73050,B12=INT(B12))),"取得日を確認",IF(NOT(OR(C12="全日",C12="前半",C12="後半")),"区分は全日/前半/後半",IF(COUNTIFS($B$8:$B$38,B12,$C$8:$C$38,C12)&gt;1,"同日・同区分の重複",IF(OR(AND(C12="全日",COUNTIFS($B$8:$B$38,B12)&gt;1),AND(C12&lt;&gt;"全日",COUNTIFS($B$8:$B$38,B12,$C$8:$C$38,"全日")&gt;0)),"全日と半日の重複","確認済み")))))))</f>
        <v/>
      </c>
      <c r="F12" s="1" t="str">
        <f aca="false">IF(E12="","",IF(E12="確認済み",0,1))</f>
        <v/>
      </c>
      <c r="G12" s="4" t="str">
        <f aca="false">IF(E12="","",IF(F12&lt;&gt;0,NA(),SUMIFS(消化配分!$D$8:$D$107,消化配分!$B$8:$B$107,A12)))</f>
        <v/>
      </c>
      <c r="H12" s="1" t="str">
        <f aca="false">IF(E12="","",IF(F12&lt;&gt;0,0,IF(AND(ISNUMBER(D12),D12=IF(C12="全日",1,0.5),ISNUMBER(G12),G12=SUMIFS(消化配分!$D$8:$D$107,消化配分!$B$8:$B$107,A12),G12=D12),0,1)))</f>
        <v/>
      </c>
    </row>
    <row r="13" customFormat="false" ht="32" hidden="false" customHeight="true" outlineLevel="0" collapsed="false">
      <c r="A13" s="10"/>
      <c r="B13" s="3"/>
      <c r="C13" s="12"/>
      <c r="D13" s="4" t="str">
        <f aca="false">IF(E13="","",IF(F13&lt;&gt;0,NA(),IF(C13="全日",1,0.5)))</f>
        <v/>
      </c>
      <c r="E13" s="1" t="str">
        <f aca="false">IF(COUNTA(A13:C13)=0,"",IF(NOT(AND(ISTEXT(A13),LEN(A13)=8,EXACT(LEFT(A13,4),"USE-"),ISNUMBER(FIND(MID(A13,5,1)&amp;"x","0x1x2x3x4x5x6x7x8x9x")),ISNUMBER(FIND(MID(A13,6,1)&amp;"x","0x1x2x3x4x5x6x7x8x9x")),ISNUMBER(FIND(MID(A13,7,1)&amp;"x","0x1x2x3x4x5x6x7x8x9x")),ISNUMBER(FIND(MID(A13,8,1)&amp;"x","0x1x2x3x4x5x6x7x8x9x")))),"IDはUSE-と半角数字4桁",IF(COUNTIFS($A$8:$A$38,A13)&gt;1,"取得IDが重複",IF(NOT(AND(ISNUMBER(B13),B13&gt;=43831,B13&lt;=73050,B13=INT(B13))),"取得日を確認",IF(NOT(OR(C13="全日",C13="前半",C13="後半")),"区分は全日/前半/後半",IF(COUNTIFS($B$8:$B$38,B13,$C$8:$C$38,C13)&gt;1,"同日・同区分の重複",IF(OR(AND(C13="全日",COUNTIFS($B$8:$B$38,B13)&gt;1),AND(C13&lt;&gt;"全日",COUNTIFS($B$8:$B$38,B13,$C$8:$C$38,"全日")&gt;0)),"全日と半日の重複","確認済み")))))))</f>
        <v/>
      </c>
      <c r="F13" s="1" t="str">
        <f aca="false">IF(E13="","",IF(E13="確認済み",0,1))</f>
        <v/>
      </c>
      <c r="G13" s="4" t="str">
        <f aca="false">IF(E13="","",IF(F13&lt;&gt;0,NA(),SUMIFS(消化配分!$D$8:$D$107,消化配分!$B$8:$B$107,A13)))</f>
        <v/>
      </c>
      <c r="H13" s="1" t="str">
        <f aca="false">IF(E13="","",IF(F13&lt;&gt;0,0,IF(AND(ISNUMBER(D13),D13=IF(C13="全日",1,0.5),ISNUMBER(G13),G13=SUMIFS(消化配分!$D$8:$D$107,消化配分!$B$8:$B$107,A13),G13=D13),0,1)))</f>
        <v/>
      </c>
    </row>
    <row r="14" customFormat="false" ht="32" hidden="false" customHeight="true" outlineLevel="0" collapsed="false">
      <c r="A14" s="10"/>
      <c r="B14" s="3"/>
      <c r="C14" s="12"/>
      <c r="D14" s="4" t="str">
        <f aca="false">IF(E14="","",IF(F14&lt;&gt;0,NA(),IF(C14="全日",1,0.5)))</f>
        <v/>
      </c>
      <c r="E14" s="1" t="str">
        <f aca="false">IF(COUNTA(A14:C14)=0,"",IF(NOT(AND(ISTEXT(A14),LEN(A14)=8,EXACT(LEFT(A14,4),"USE-"),ISNUMBER(FIND(MID(A14,5,1)&amp;"x","0x1x2x3x4x5x6x7x8x9x")),ISNUMBER(FIND(MID(A14,6,1)&amp;"x","0x1x2x3x4x5x6x7x8x9x")),ISNUMBER(FIND(MID(A14,7,1)&amp;"x","0x1x2x3x4x5x6x7x8x9x")),ISNUMBER(FIND(MID(A14,8,1)&amp;"x","0x1x2x3x4x5x6x7x8x9x")))),"IDはUSE-と半角数字4桁",IF(COUNTIFS($A$8:$A$38,A14)&gt;1,"取得IDが重複",IF(NOT(AND(ISNUMBER(B14),B14&gt;=43831,B14&lt;=73050,B14=INT(B14))),"取得日を確認",IF(NOT(OR(C14="全日",C14="前半",C14="後半")),"区分は全日/前半/後半",IF(COUNTIFS($B$8:$B$38,B14,$C$8:$C$38,C14)&gt;1,"同日・同区分の重複",IF(OR(AND(C14="全日",COUNTIFS($B$8:$B$38,B14)&gt;1),AND(C14&lt;&gt;"全日",COUNTIFS($B$8:$B$38,B14,$C$8:$C$38,"全日")&gt;0)),"全日と半日の重複","確認済み")))))))</f>
        <v/>
      </c>
      <c r="F14" s="1" t="str">
        <f aca="false">IF(E14="","",IF(E14="確認済み",0,1))</f>
        <v/>
      </c>
      <c r="G14" s="4" t="str">
        <f aca="false">IF(E14="","",IF(F14&lt;&gt;0,NA(),SUMIFS(消化配分!$D$8:$D$107,消化配分!$B$8:$B$107,A14)))</f>
        <v/>
      </c>
      <c r="H14" s="1" t="str">
        <f aca="false">IF(E14="","",IF(F14&lt;&gt;0,0,IF(AND(ISNUMBER(D14),D14=IF(C14="全日",1,0.5),ISNUMBER(G14),G14=SUMIFS(消化配分!$D$8:$D$107,消化配分!$B$8:$B$107,A14),G14=D14),0,1)))</f>
        <v/>
      </c>
    </row>
    <row r="15" customFormat="false" ht="32" hidden="false" customHeight="true" outlineLevel="0" collapsed="false">
      <c r="A15" s="10"/>
      <c r="B15" s="3"/>
      <c r="C15" s="12"/>
      <c r="D15" s="4" t="str">
        <f aca="false">IF(E15="","",IF(F15&lt;&gt;0,NA(),IF(C15="全日",1,0.5)))</f>
        <v/>
      </c>
      <c r="E15" s="1" t="str">
        <f aca="false">IF(COUNTA(A15:C15)=0,"",IF(NOT(AND(ISTEXT(A15),LEN(A15)=8,EXACT(LEFT(A15,4),"USE-"),ISNUMBER(FIND(MID(A15,5,1)&amp;"x","0x1x2x3x4x5x6x7x8x9x")),ISNUMBER(FIND(MID(A15,6,1)&amp;"x","0x1x2x3x4x5x6x7x8x9x")),ISNUMBER(FIND(MID(A15,7,1)&amp;"x","0x1x2x3x4x5x6x7x8x9x")),ISNUMBER(FIND(MID(A15,8,1)&amp;"x","0x1x2x3x4x5x6x7x8x9x")))),"IDはUSE-と半角数字4桁",IF(COUNTIFS($A$8:$A$38,A15)&gt;1,"取得IDが重複",IF(NOT(AND(ISNUMBER(B15),B15&gt;=43831,B15&lt;=73050,B15=INT(B15))),"取得日を確認",IF(NOT(OR(C15="全日",C15="前半",C15="後半")),"区分は全日/前半/後半",IF(COUNTIFS($B$8:$B$38,B15,$C$8:$C$38,C15)&gt;1,"同日・同区分の重複",IF(OR(AND(C15="全日",COUNTIFS($B$8:$B$38,B15)&gt;1),AND(C15&lt;&gt;"全日",COUNTIFS($B$8:$B$38,B15,$C$8:$C$38,"全日")&gt;0)),"全日と半日の重複","確認済み")))))))</f>
        <v/>
      </c>
      <c r="F15" s="1" t="str">
        <f aca="false">IF(E15="","",IF(E15="確認済み",0,1))</f>
        <v/>
      </c>
      <c r="G15" s="4" t="str">
        <f aca="false">IF(E15="","",IF(F15&lt;&gt;0,NA(),SUMIFS(消化配分!$D$8:$D$107,消化配分!$B$8:$B$107,A15)))</f>
        <v/>
      </c>
      <c r="H15" s="1" t="str">
        <f aca="false">IF(E15="","",IF(F15&lt;&gt;0,0,IF(AND(ISNUMBER(D15),D15=IF(C15="全日",1,0.5),ISNUMBER(G15),G15=SUMIFS(消化配分!$D$8:$D$107,消化配分!$B$8:$B$107,A15),G15=D15),0,1)))</f>
        <v/>
      </c>
    </row>
    <row r="16" customFormat="false" ht="32" hidden="false" customHeight="true" outlineLevel="0" collapsed="false">
      <c r="A16" s="10"/>
      <c r="B16" s="3"/>
      <c r="C16" s="12"/>
      <c r="D16" s="4" t="str">
        <f aca="false">IF(E16="","",IF(F16&lt;&gt;0,NA(),IF(C16="全日",1,0.5)))</f>
        <v/>
      </c>
      <c r="E16" s="1" t="str">
        <f aca="false">IF(COUNTA(A16:C16)=0,"",IF(NOT(AND(ISTEXT(A16),LEN(A16)=8,EXACT(LEFT(A16,4),"USE-"),ISNUMBER(FIND(MID(A16,5,1)&amp;"x","0x1x2x3x4x5x6x7x8x9x")),ISNUMBER(FIND(MID(A16,6,1)&amp;"x","0x1x2x3x4x5x6x7x8x9x")),ISNUMBER(FIND(MID(A16,7,1)&amp;"x","0x1x2x3x4x5x6x7x8x9x")),ISNUMBER(FIND(MID(A16,8,1)&amp;"x","0x1x2x3x4x5x6x7x8x9x")))),"IDはUSE-と半角数字4桁",IF(COUNTIFS($A$8:$A$38,A16)&gt;1,"取得IDが重複",IF(NOT(AND(ISNUMBER(B16),B16&gt;=43831,B16&lt;=73050,B16=INT(B16))),"取得日を確認",IF(NOT(OR(C16="全日",C16="前半",C16="後半")),"区分は全日/前半/後半",IF(COUNTIFS($B$8:$B$38,B16,$C$8:$C$38,C16)&gt;1,"同日・同区分の重複",IF(OR(AND(C16="全日",COUNTIFS($B$8:$B$38,B16)&gt;1),AND(C16&lt;&gt;"全日",COUNTIFS($B$8:$B$38,B16,$C$8:$C$38,"全日")&gt;0)),"全日と半日の重複","確認済み")))))))</f>
        <v/>
      </c>
      <c r="F16" s="1" t="str">
        <f aca="false">IF(E16="","",IF(E16="確認済み",0,1))</f>
        <v/>
      </c>
      <c r="G16" s="4" t="str">
        <f aca="false">IF(E16="","",IF(F16&lt;&gt;0,NA(),SUMIFS(消化配分!$D$8:$D$107,消化配分!$B$8:$B$107,A16)))</f>
        <v/>
      </c>
      <c r="H16" s="1" t="str">
        <f aca="false">IF(E16="","",IF(F16&lt;&gt;0,0,IF(AND(ISNUMBER(D16),D16=IF(C16="全日",1,0.5),ISNUMBER(G16),G16=SUMIFS(消化配分!$D$8:$D$107,消化配分!$B$8:$B$107,A16),G16=D16),0,1)))</f>
        <v/>
      </c>
    </row>
    <row r="17" customFormat="false" ht="32" hidden="false" customHeight="true" outlineLevel="0" collapsed="false">
      <c r="A17" s="10"/>
      <c r="B17" s="3"/>
      <c r="C17" s="12"/>
      <c r="D17" s="4" t="str">
        <f aca="false">IF(E17="","",IF(F17&lt;&gt;0,NA(),IF(C17="全日",1,0.5)))</f>
        <v/>
      </c>
      <c r="E17" s="1" t="str">
        <f aca="false">IF(COUNTA(A17:C17)=0,"",IF(NOT(AND(ISTEXT(A17),LEN(A17)=8,EXACT(LEFT(A17,4),"USE-"),ISNUMBER(FIND(MID(A17,5,1)&amp;"x","0x1x2x3x4x5x6x7x8x9x")),ISNUMBER(FIND(MID(A17,6,1)&amp;"x","0x1x2x3x4x5x6x7x8x9x")),ISNUMBER(FIND(MID(A17,7,1)&amp;"x","0x1x2x3x4x5x6x7x8x9x")),ISNUMBER(FIND(MID(A17,8,1)&amp;"x","0x1x2x3x4x5x6x7x8x9x")))),"IDはUSE-と半角数字4桁",IF(COUNTIFS($A$8:$A$38,A17)&gt;1,"取得IDが重複",IF(NOT(AND(ISNUMBER(B17),B17&gt;=43831,B17&lt;=73050,B17=INT(B17))),"取得日を確認",IF(NOT(OR(C17="全日",C17="前半",C17="後半")),"区分は全日/前半/後半",IF(COUNTIFS($B$8:$B$38,B17,$C$8:$C$38,C17)&gt;1,"同日・同区分の重複",IF(OR(AND(C17="全日",COUNTIFS($B$8:$B$38,B17)&gt;1),AND(C17&lt;&gt;"全日",COUNTIFS($B$8:$B$38,B17,$C$8:$C$38,"全日")&gt;0)),"全日と半日の重複","確認済み")))))))</f>
        <v/>
      </c>
      <c r="F17" s="1" t="str">
        <f aca="false">IF(E17="","",IF(E17="確認済み",0,1))</f>
        <v/>
      </c>
      <c r="G17" s="4" t="str">
        <f aca="false">IF(E17="","",IF(F17&lt;&gt;0,NA(),SUMIFS(消化配分!$D$8:$D$107,消化配分!$B$8:$B$107,A17)))</f>
        <v/>
      </c>
      <c r="H17" s="1" t="str">
        <f aca="false">IF(E17="","",IF(F17&lt;&gt;0,0,IF(AND(ISNUMBER(D17),D17=IF(C17="全日",1,0.5),ISNUMBER(G17),G17=SUMIFS(消化配分!$D$8:$D$107,消化配分!$B$8:$B$107,A17),G17=D17),0,1)))</f>
        <v/>
      </c>
    </row>
    <row r="18" customFormat="false" ht="32" hidden="false" customHeight="true" outlineLevel="0" collapsed="false">
      <c r="A18" s="10"/>
      <c r="B18" s="3"/>
      <c r="C18" s="12"/>
      <c r="D18" s="4" t="str">
        <f aca="false">IF(E18="","",IF(F18&lt;&gt;0,NA(),IF(C18="全日",1,0.5)))</f>
        <v/>
      </c>
      <c r="E18" s="1" t="str">
        <f aca="false">IF(COUNTA(A18:C18)=0,"",IF(NOT(AND(ISTEXT(A18),LEN(A18)=8,EXACT(LEFT(A18,4),"USE-"),ISNUMBER(FIND(MID(A18,5,1)&amp;"x","0x1x2x3x4x5x6x7x8x9x")),ISNUMBER(FIND(MID(A18,6,1)&amp;"x","0x1x2x3x4x5x6x7x8x9x")),ISNUMBER(FIND(MID(A18,7,1)&amp;"x","0x1x2x3x4x5x6x7x8x9x")),ISNUMBER(FIND(MID(A18,8,1)&amp;"x","0x1x2x3x4x5x6x7x8x9x")))),"IDはUSE-と半角数字4桁",IF(COUNTIFS($A$8:$A$38,A18)&gt;1,"取得IDが重複",IF(NOT(AND(ISNUMBER(B18),B18&gt;=43831,B18&lt;=73050,B18=INT(B18))),"取得日を確認",IF(NOT(OR(C18="全日",C18="前半",C18="後半")),"区分は全日/前半/後半",IF(COUNTIFS($B$8:$B$38,B18,$C$8:$C$38,C18)&gt;1,"同日・同区分の重複",IF(OR(AND(C18="全日",COUNTIFS($B$8:$B$38,B18)&gt;1),AND(C18&lt;&gt;"全日",COUNTIFS($B$8:$B$38,B18,$C$8:$C$38,"全日")&gt;0)),"全日と半日の重複","確認済み")))))))</f>
        <v/>
      </c>
      <c r="F18" s="1" t="str">
        <f aca="false">IF(E18="","",IF(E18="確認済み",0,1))</f>
        <v/>
      </c>
      <c r="G18" s="4" t="str">
        <f aca="false">IF(E18="","",IF(F18&lt;&gt;0,NA(),SUMIFS(消化配分!$D$8:$D$107,消化配分!$B$8:$B$107,A18)))</f>
        <v/>
      </c>
      <c r="H18" s="1" t="str">
        <f aca="false">IF(E18="","",IF(F18&lt;&gt;0,0,IF(AND(ISNUMBER(D18),D18=IF(C18="全日",1,0.5),ISNUMBER(G18),G18=SUMIFS(消化配分!$D$8:$D$107,消化配分!$B$8:$B$107,A18),G18=D18),0,1)))</f>
        <v/>
      </c>
    </row>
    <row r="19" customFormat="false" ht="32" hidden="false" customHeight="true" outlineLevel="0" collapsed="false">
      <c r="A19" s="10"/>
      <c r="B19" s="3"/>
      <c r="C19" s="12"/>
      <c r="D19" s="4" t="str">
        <f aca="false">IF(E19="","",IF(F19&lt;&gt;0,NA(),IF(C19="全日",1,0.5)))</f>
        <v/>
      </c>
      <c r="E19" s="1" t="str">
        <f aca="false">IF(COUNTA(A19:C19)=0,"",IF(NOT(AND(ISTEXT(A19),LEN(A19)=8,EXACT(LEFT(A19,4),"USE-"),ISNUMBER(FIND(MID(A19,5,1)&amp;"x","0x1x2x3x4x5x6x7x8x9x")),ISNUMBER(FIND(MID(A19,6,1)&amp;"x","0x1x2x3x4x5x6x7x8x9x")),ISNUMBER(FIND(MID(A19,7,1)&amp;"x","0x1x2x3x4x5x6x7x8x9x")),ISNUMBER(FIND(MID(A19,8,1)&amp;"x","0x1x2x3x4x5x6x7x8x9x")))),"IDはUSE-と半角数字4桁",IF(COUNTIFS($A$8:$A$38,A19)&gt;1,"取得IDが重複",IF(NOT(AND(ISNUMBER(B19),B19&gt;=43831,B19&lt;=73050,B19=INT(B19))),"取得日を確認",IF(NOT(OR(C19="全日",C19="前半",C19="後半")),"区分は全日/前半/後半",IF(COUNTIFS($B$8:$B$38,B19,$C$8:$C$38,C19)&gt;1,"同日・同区分の重複",IF(OR(AND(C19="全日",COUNTIFS($B$8:$B$38,B19)&gt;1),AND(C19&lt;&gt;"全日",COUNTIFS($B$8:$B$38,B19,$C$8:$C$38,"全日")&gt;0)),"全日と半日の重複","確認済み")))))))</f>
        <v/>
      </c>
      <c r="F19" s="1" t="str">
        <f aca="false">IF(E19="","",IF(E19="確認済み",0,1))</f>
        <v/>
      </c>
      <c r="G19" s="4" t="str">
        <f aca="false">IF(E19="","",IF(F19&lt;&gt;0,NA(),SUMIFS(消化配分!$D$8:$D$107,消化配分!$B$8:$B$107,A19)))</f>
        <v/>
      </c>
      <c r="H19" s="1" t="str">
        <f aca="false">IF(E19="","",IF(F19&lt;&gt;0,0,IF(AND(ISNUMBER(D19),D19=IF(C19="全日",1,0.5),ISNUMBER(G19),G19=SUMIFS(消化配分!$D$8:$D$107,消化配分!$B$8:$B$107,A19),G19=D19),0,1)))</f>
        <v/>
      </c>
    </row>
    <row r="20" customFormat="false" ht="32" hidden="false" customHeight="true" outlineLevel="0" collapsed="false">
      <c r="A20" s="10"/>
      <c r="B20" s="3"/>
      <c r="C20" s="12"/>
      <c r="D20" s="4" t="str">
        <f aca="false">IF(E20="","",IF(F20&lt;&gt;0,NA(),IF(C20="全日",1,0.5)))</f>
        <v/>
      </c>
      <c r="E20" s="1" t="str">
        <f aca="false">IF(COUNTA(A20:C20)=0,"",IF(NOT(AND(ISTEXT(A20),LEN(A20)=8,EXACT(LEFT(A20,4),"USE-"),ISNUMBER(FIND(MID(A20,5,1)&amp;"x","0x1x2x3x4x5x6x7x8x9x")),ISNUMBER(FIND(MID(A20,6,1)&amp;"x","0x1x2x3x4x5x6x7x8x9x")),ISNUMBER(FIND(MID(A20,7,1)&amp;"x","0x1x2x3x4x5x6x7x8x9x")),ISNUMBER(FIND(MID(A20,8,1)&amp;"x","0x1x2x3x4x5x6x7x8x9x")))),"IDはUSE-と半角数字4桁",IF(COUNTIFS($A$8:$A$38,A20)&gt;1,"取得IDが重複",IF(NOT(AND(ISNUMBER(B20),B20&gt;=43831,B20&lt;=73050,B20=INT(B20))),"取得日を確認",IF(NOT(OR(C20="全日",C20="前半",C20="後半")),"区分は全日/前半/後半",IF(COUNTIFS($B$8:$B$38,B20,$C$8:$C$38,C20)&gt;1,"同日・同区分の重複",IF(OR(AND(C20="全日",COUNTIFS($B$8:$B$38,B20)&gt;1),AND(C20&lt;&gt;"全日",COUNTIFS($B$8:$B$38,B20,$C$8:$C$38,"全日")&gt;0)),"全日と半日の重複","確認済み")))))))</f>
        <v/>
      </c>
      <c r="F20" s="1" t="str">
        <f aca="false">IF(E20="","",IF(E20="確認済み",0,1))</f>
        <v/>
      </c>
      <c r="G20" s="4" t="str">
        <f aca="false">IF(E20="","",IF(F20&lt;&gt;0,NA(),SUMIFS(消化配分!$D$8:$D$107,消化配分!$B$8:$B$107,A20)))</f>
        <v/>
      </c>
      <c r="H20" s="1" t="str">
        <f aca="false">IF(E20="","",IF(F20&lt;&gt;0,0,IF(AND(ISNUMBER(D20),D20=IF(C20="全日",1,0.5),ISNUMBER(G20),G20=SUMIFS(消化配分!$D$8:$D$107,消化配分!$B$8:$B$107,A20),G20=D20),0,1)))</f>
        <v/>
      </c>
    </row>
    <row r="21" customFormat="false" ht="32" hidden="false" customHeight="true" outlineLevel="0" collapsed="false">
      <c r="A21" s="10"/>
      <c r="B21" s="3"/>
      <c r="C21" s="12"/>
      <c r="D21" s="4" t="str">
        <f aca="false">IF(E21="","",IF(F21&lt;&gt;0,NA(),IF(C21="全日",1,0.5)))</f>
        <v/>
      </c>
      <c r="E21" s="1" t="str">
        <f aca="false">IF(COUNTA(A21:C21)=0,"",IF(NOT(AND(ISTEXT(A21),LEN(A21)=8,EXACT(LEFT(A21,4),"USE-"),ISNUMBER(FIND(MID(A21,5,1)&amp;"x","0x1x2x3x4x5x6x7x8x9x")),ISNUMBER(FIND(MID(A21,6,1)&amp;"x","0x1x2x3x4x5x6x7x8x9x")),ISNUMBER(FIND(MID(A21,7,1)&amp;"x","0x1x2x3x4x5x6x7x8x9x")),ISNUMBER(FIND(MID(A21,8,1)&amp;"x","0x1x2x3x4x5x6x7x8x9x")))),"IDはUSE-と半角数字4桁",IF(COUNTIFS($A$8:$A$38,A21)&gt;1,"取得IDが重複",IF(NOT(AND(ISNUMBER(B21),B21&gt;=43831,B21&lt;=73050,B21=INT(B21))),"取得日を確認",IF(NOT(OR(C21="全日",C21="前半",C21="後半")),"区分は全日/前半/後半",IF(COUNTIFS($B$8:$B$38,B21,$C$8:$C$38,C21)&gt;1,"同日・同区分の重複",IF(OR(AND(C21="全日",COUNTIFS($B$8:$B$38,B21)&gt;1),AND(C21&lt;&gt;"全日",COUNTIFS($B$8:$B$38,B21,$C$8:$C$38,"全日")&gt;0)),"全日と半日の重複","確認済み")))))))</f>
        <v/>
      </c>
      <c r="F21" s="1" t="str">
        <f aca="false">IF(E21="","",IF(E21="確認済み",0,1))</f>
        <v/>
      </c>
      <c r="G21" s="4" t="str">
        <f aca="false">IF(E21="","",IF(F21&lt;&gt;0,NA(),SUMIFS(消化配分!$D$8:$D$107,消化配分!$B$8:$B$107,A21)))</f>
        <v/>
      </c>
      <c r="H21" s="1" t="str">
        <f aca="false">IF(E21="","",IF(F21&lt;&gt;0,0,IF(AND(ISNUMBER(D21),D21=IF(C21="全日",1,0.5),ISNUMBER(G21),G21=SUMIFS(消化配分!$D$8:$D$107,消化配分!$B$8:$B$107,A21),G21=D21),0,1)))</f>
        <v/>
      </c>
    </row>
    <row r="22" customFormat="false" ht="32" hidden="false" customHeight="true" outlineLevel="0" collapsed="false">
      <c r="A22" s="10"/>
      <c r="B22" s="3"/>
      <c r="C22" s="12"/>
      <c r="D22" s="4" t="str">
        <f aca="false">IF(E22="","",IF(F22&lt;&gt;0,NA(),IF(C22="全日",1,0.5)))</f>
        <v/>
      </c>
      <c r="E22" s="1" t="str">
        <f aca="false">IF(COUNTA(A22:C22)=0,"",IF(NOT(AND(ISTEXT(A22),LEN(A22)=8,EXACT(LEFT(A22,4),"USE-"),ISNUMBER(FIND(MID(A22,5,1)&amp;"x","0x1x2x3x4x5x6x7x8x9x")),ISNUMBER(FIND(MID(A22,6,1)&amp;"x","0x1x2x3x4x5x6x7x8x9x")),ISNUMBER(FIND(MID(A22,7,1)&amp;"x","0x1x2x3x4x5x6x7x8x9x")),ISNUMBER(FIND(MID(A22,8,1)&amp;"x","0x1x2x3x4x5x6x7x8x9x")))),"IDはUSE-と半角数字4桁",IF(COUNTIFS($A$8:$A$38,A22)&gt;1,"取得IDが重複",IF(NOT(AND(ISNUMBER(B22),B22&gt;=43831,B22&lt;=73050,B22=INT(B22))),"取得日を確認",IF(NOT(OR(C22="全日",C22="前半",C22="後半")),"区分は全日/前半/後半",IF(COUNTIFS($B$8:$B$38,B22,$C$8:$C$38,C22)&gt;1,"同日・同区分の重複",IF(OR(AND(C22="全日",COUNTIFS($B$8:$B$38,B22)&gt;1),AND(C22&lt;&gt;"全日",COUNTIFS($B$8:$B$38,B22,$C$8:$C$38,"全日")&gt;0)),"全日と半日の重複","確認済み")))))))</f>
        <v/>
      </c>
      <c r="F22" s="1" t="str">
        <f aca="false">IF(E22="","",IF(E22="確認済み",0,1))</f>
        <v/>
      </c>
      <c r="G22" s="4" t="str">
        <f aca="false">IF(E22="","",IF(F22&lt;&gt;0,NA(),SUMIFS(消化配分!$D$8:$D$107,消化配分!$B$8:$B$107,A22)))</f>
        <v/>
      </c>
      <c r="H22" s="1" t="str">
        <f aca="false">IF(E22="","",IF(F22&lt;&gt;0,0,IF(AND(ISNUMBER(D22),D22=IF(C22="全日",1,0.5),ISNUMBER(G22),G22=SUMIFS(消化配分!$D$8:$D$107,消化配分!$B$8:$B$107,A22),G22=D22),0,1)))</f>
        <v/>
      </c>
    </row>
    <row r="23" customFormat="false" ht="32" hidden="false" customHeight="true" outlineLevel="0" collapsed="false">
      <c r="A23" s="10"/>
      <c r="B23" s="3"/>
      <c r="C23" s="12"/>
      <c r="D23" s="4" t="str">
        <f aca="false">IF(E23="","",IF(F23&lt;&gt;0,NA(),IF(C23="全日",1,0.5)))</f>
        <v/>
      </c>
      <c r="E23" s="1" t="str">
        <f aca="false">IF(COUNTA(A23:C23)=0,"",IF(NOT(AND(ISTEXT(A23),LEN(A23)=8,EXACT(LEFT(A23,4),"USE-"),ISNUMBER(FIND(MID(A23,5,1)&amp;"x","0x1x2x3x4x5x6x7x8x9x")),ISNUMBER(FIND(MID(A23,6,1)&amp;"x","0x1x2x3x4x5x6x7x8x9x")),ISNUMBER(FIND(MID(A23,7,1)&amp;"x","0x1x2x3x4x5x6x7x8x9x")),ISNUMBER(FIND(MID(A23,8,1)&amp;"x","0x1x2x3x4x5x6x7x8x9x")))),"IDはUSE-と半角数字4桁",IF(COUNTIFS($A$8:$A$38,A23)&gt;1,"取得IDが重複",IF(NOT(AND(ISNUMBER(B23),B23&gt;=43831,B23&lt;=73050,B23=INT(B23))),"取得日を確認",IF(NOT(OR(C23="全日",C23="前半",C23="後半")),"区分は全日/前半/後半",IF(COUNTIFS($B$8:$B$38,B23,$C$8:$C$38,C23)&gt;1,"同日・同区分の重複",IF(OR(AND(C23="全日",COUNTIFS($B$8:$B$38,B23)&gt;1),AND(C23&lt;&gt;"全日",COUNTIFS($B$8:$B$38,B23,$C$8:$C$38,"全日")&gt;0)),"全日と半日の重複","確認済み")))))))</f>
        <v/>
      </c>
      <c r="F23" s="1" t="str">
        <f aca="false">IF(E23="","",IF(E23="確認済み",0,1))</f>
        <v/>
      </c>
      <c r="G23" s="4" t="str">
        <f aca="false">IF(E23="","",IF(F23&lt;&gt;0,NA(),SUMIFS(消化配分!$D$8:$D$107,消化配分!$B$8:$B$107,A23)))</f>
        <v/>
      </c>
      <c r="H23" s="1" t="str">
        <f aca="false">IF(E23="","",IF(F23&lt;&gt;0,0,IF(AND(ISNUMBER(D23),D23=IF(C23="全日",1,0.5),ISNUMBER(G23),G23=SUMIFS(消化配分!$D$8:$D$107,消化配分!$B$8:$B$107,A23),G23=D23),0,1)))</f>
        <v/>
      </c>
    </row>
    <row r="24" customFormat="false" ht="32" hidden="false" customHeight="true" outlineLevel="0" collapsed="false">
      <c r="A24" s="10"/>
      <c r="B24" s="3"/>
      <c r="C24" s="12"/>
      <c r="D24" s="4" t="str">
        <f aca="false">IF(E24="","",IF(F24&lt;&gt;0,NA(),IF(C24="全日",1,0.5)))</f>
        <v/>
      </c>
      <c r="E24" s="1" t="str">
        <f aca="false">IF(COUNTA(A24:C24)=0,"",IF(NOT(AND(ISTEXT(A24),LEN(A24)=8,EXACT(LEFT(A24,4),"USE-"),ISNUMBER(FIND(MID(A24,5,1)&amp;"x","0x1x2x3x4x5x6x7x8x9x")),ISNUMBER(FIND(MID(A24,6,1)&amp;"x","0x1x2x3x4x5x6x7x8x9x")),ISNUMBER(FIND(MID(A24,7,1)&amp;"x","0x1x2x3x4x5x6x7x8x9x")),ISNUMBER(FIND(MID(A24,8,1)&amp;"x","0x1x2x3x4x5x6x7x8x9x")))),"IDはUSE-と半角数字4桁",IF(COUNTIFS($A$8:$A$38,A24)&gt;1,"取得IDが重複",IF(NOT(AND(ISNUMBER(B24),B24&gt;=43831,B24&lt;=73050,B24=INT(B24))),"取得日を確認",IF(NOT(OR(C24="全日",C24="前半",C24="後半")),"区分は全日/前半/後半",IF(COUNTIFS($B$8:$B$38,B24,$C$8:$C$38,C24)&gt;1,"同日・同区分の重複",IF(OR(AND(C24="全日",COUNTIFS($B$8:$B$38,B24)&gt;1),AND(C24&lt;&gt;"全日",COUNTIFS($B$8:$B$38,B24,$C$8:$C$38,"全日")&gt;0)),"全日と半日の重複","確認済み")))))))</f>
        <v/>
      </c>
      <c r="F24" s="1" t="str">
        <f aca="false">IF(E24="","",IF(E24="確認済み",0,1))</f>
        <v/>
      </c>
      <c r="G24" s="4" t="str">
        <f aca="false">IF(E24="","",IF(F24&lt;&gt;0,NA(),SUMIFS(消化配分!$D$8:$D$107,消化配分!$B$8:$B$107,A24)))</f>
        <v/>
      </c>
      <c r="H24" s="1" t="str">
        <f aca="false">IF(E24="","",IF(F24&lt;&gt;0,0,IF(AND(ISNUMBER(D24),D24=IF(C24="全日",1,0.5),ISNUMBER(G24),G24=SUMIFS(消化配分!$D$8:$D$107,消化配分!$B$8:$B$107,A24),G24=D24),0,1)))</f>
        <v/>
      </c>
    </row>
    <row r="25" customFormat="false" ht="32" hidden="false" customHeight="true" outlineLevel="0" collapsed="false">
      <c r="A25" s="10"/>
      <c r="B25" s="3"/>
      <c r="C25" s="12"/>
      <c r="D25" s="4" t="str">
        <f aca="false">IF(E25="","",IF(F25&lt;&gt;0,NA(),IF(C25="全日",1,0.5)))</f>
        <v/>
      </c>
      <c r="E25" s="1" t="str">
        <f aca="false">IF(COUNTA(A25:C25)=0,"",IF(NOT(AND(ISTEXT(A25),LEN(A25)=8,EXACT(LEFT(A25,4),"USE-"),ISNUMBER(FIND(MID(A25,5,1)&amp;"x","0x1x2x3x4x5x6x7x8x9x")),ISNUMBER(FIND(MID(A25,6,1)&amp;"x","0x1x2x3x4x5x6x7x8x9x")),ISNUMBER(FIND(MID(A25,7,1)&amp;"x","0x1x2x3x4x5x6x7x8x9x")),ISNUMBER(FIND(MID(A25,8,1)&amp;"x","0x1x2x3x4x5x6x7x8x9x")))),"IDはUSE-と半角数字4桁",IF(COUNTIFS($A$8:$A$38,A25)&gt;1,"取得IDが重複",IF(NOT(AND(ISNUMBER(B25),B25&gt;=43831,B25&lt;=73050,B25=INT(B25))),"取得日を確認",IF(NOT(OR(C25="全日",C25="前半",C25="後半")),"区分は全日/前半/後半",IF(COUNTIFS($B$8:$B$38,B25,$C$8:$C$38,C25)&gt;1,"同日・同区分の重複",IF(OR(AND(C25="全日",COUNTIFS($B$8:$B$38,B25)&gt;1),AND(C25&lt;&gt;"全日",COUNTIFS($B$8:$B$38,B25,$C$8:$C$38,"全日")&gt;0)),"全日と半日の重複","確認済み")))))))</f>
        <v/>
      </c>
      <c r="F25" s="1" t="str">
        <f aca="false">IF(E25="","",IF(E25="確認済み",0,1))</f>
        <v/>
      </c>
      <c r="G25" s="4" t="str">
        <f aca="false">IF(E25="","",IF(F25&lt;&gt;0,NA(),SUMIFS(消化配分!$D$8:$D$107,消化配分!$B$8:$B$107,A25)))</f>
        <v/>
      </c>
      <c r="H25" s="1" t="str">
        <f aca="false">IF(E25="","",IF(F25&lt;&gt;0,0,IF(AND(ISNUMBER(D25),D25=IF(C25="全日",1,0.5),ISNUMBER(G25),G25=SUMIFS(消化配分!$D$8:$D$107,消化配分!$B$8:$B$107,A25),G25=D25),0,1)))</f>
        <v/>
      </c>
    </row>
    <row r="26" customFormat="false" ht="32" hidden="false" customHeight="true" outlineLevel="0" collapsed="false">
      <c r="A26" s="10"/>
      <c r="B26" s="3"/>
      <c r="C26" s="12"/>
      <c r="D26" s="4" t="str">
        <f aca="false">IF(E26="","",IF(F26&lt;&gt;0,NA(),IF(C26="全日",1,0.5)))</f>
        <v/>
      </c>
      <c r="E26" s="1" t="str">
        <f aca="false">IF(COUNTA(A26:C26)=0,"",IF(NOT(AND(ISTEXT(A26),LEN(A26)=8,EXACT(LEFT(A26,4),"USE-"),ISNUMBER(FIND(MID(A26,5,1)&amp;"x","0x1x2x3x4x5x6x7x8x9x")),ISNUMBER(FIND(MID(A26,6,1)&amp;"x","0x1x2x3x4x5x6x7x8x9x")),ISNUMBER(FIND(MID(A26,7,1)&amp;"x","0x1x2x3x4x5x6x7x8x9x")),ISNUMBER(FIND(MID(A26,8,1)&amp;"x","0x1x2x3x4x5x6x7x8x9x")))),"IDはUSE-と半角数字4桁",IF(COUNTIFS($A$8:$A$38,A26)&gt;1,"取得IDが重複",IF(NOT(AND(ISNUMBER(B26),B26&gt;=43831,B26&lt;=73050,B26=INT(B26))),"取得日を確認",IF(NOT(OR(C26="全日",C26="前半",C26="後半")),"区分は全日/前半/後半",IF(COUNTIFS($B$8:$B$38,B26,$C$8:$C$38,C26)&gt;1,"同日・同区分の重複",IF(OR(AND(C26="全日",COUNTIFS($B$8:$B$38,B26)&gt;1),AND(C26&lt;&gt;"全日",COUNTIFS($B$8:$B$38,B26,$C$8:$C$38,"全日")&gt;0)),"全日と半日の重複","確認済み")))))))</f>
        <v/>
      </c>
      <c r="F26" s="1" t="str">
        <f aca="false">IF(E26="","",IF(E26="確認済み",0,1))</f>
        <v/>
      </c>
      <c r="G26" s="4" t="str">
        <f aca="false">IF(E26="","",IF(F26&lt;&gt;0,NA(),SUMIFS(消化配分!$D$8:$D$107,消化配分!$B$8:$B$107,A26)))</f>
        <v/>
      </c>
      <c r="H26" s="1" t="str">
        <f aca="false">IF(E26="","",IF(F26&lt;&gt;0,0,IF(AND(ISNUMBER(D26),D26=IF(C26="全日",1,0.5),ISNUMBER(G26),G26=SUMIFS(消化配分!$D$8:$D$107,消化配分!$B$8:$B$107,A26),G26=D26),0,1)))</f>
        <v/>
      </c>
    </row>
    <row r="27" customFormat="false" ht="32" hidden="false" customHeight="true" outlineLevel="0" collapsed="false">
      <c r="A27" s="10"/>
      <c r="B27" s="3"/>
      <c r="C27" s="12"/>
      <c r="D27" s="4" t="str">
        <f aca="false">IF(E27="","",IF(F27&lt;&gt;0,NA(),IF(C27="全日",1,0.5)))</f>
        <v/>
      </c>
      <c r="E27" s="1" t="str">
        <f aca="false">IF(COUNTA(A27:C27)=0,"",IF(NOT(AND(ISTEXT(A27),LEN(A27)=8,EXACT(LEFT(A27,4),"USE-"),ISNUMBER(FIND(MID(A27,5,1)&amp;"x","0x1x2x3x4x5x6x7x8x9x")),ISNUMBER(FIND(MID(A27,6,1)&amp;"x","0x1x2x3x4x5x6x7x8x9x")),ISNUMBER(FIND(MID(A27,7,1)&amp;"x","0x1x2x3x4x5x6x7x8x9x")),ISNUMBER(FIND(MID(A27,8,1)&amp;"x","0x1x2x3x4x5x6x7x8x9x")))),"IDはUSE-と半角数字4桁",IF(COUNTIFS($A$8:$A$38,A27)&gt;1,"取得IDが重複",IF(NOT(AND(ISNUMBER(B27),B27&gt;=43831,B27&lt;=73050,B27=INT(B27))),"取得日を確認",IF(NOT(OR(C27="全日",C27="前半",C27="後半")),"区分は全日/前半/後半",IF(COUNTIFS($B$8:$B$38,B27,$C$8:$C$38,C27)&gt;1,"同日・同区分の重複",IF(OR(AND(C27="全日",COUNTIFS($B$8:$B$38,B27)&gt;1),AND(C27&lt;&gt;"全日",COUNTIFS($B$8:$B$38,B27,$C$8:$C$38,"全日")&gt;0)),"全日と半日の重複","確認済み")))))))</f>
        <v/>
      </c>
      <c r="F27" s="1" t="str">
        <f aca="false">IF(E27="","",IF(E27="確認済み",0,1))</f>
        <v/>
      </c>
      <c r="G27" s="4" t="str">
        <f aca="false">IF(E27="","",IF(F27&lt;&gt;0,NA(),SUMIFS(消化配分!$D$8:$D$107,消化配分!$B$8:$B$107,A27)))</f>
        <v/>
      </c>
      <c r="H27" s="1" t="str">
        <f aca="false">IF(E27="","",IF(F27&lt;&gt;0,0,IF(AND(ISNUMBER(D27),D27=IF(C27="全日",1,0.5),ISNUMBER(G27),G27=SUMIFS(消化配分!$D$8:$D$107,消化配分!$B$8:$B$107,A27),G27=D27),0,1)))</f>
        <v/>
      </c>
    </row>
    <row r="28" customFormat="false" ht="32" hidden="false" customHeight="true" outlineLevel="0" collapsed="false">
      <c r="A28" s="10"/>
      <c r="B28" s="3"/>
      <c r="C28" s="12"/>
      <c r="D28" s="4" t="str">
        <f aca="false">IF(E28="","",IF(F28&lt;&gt;0,NA(),IF(C28="全日",1,0.5)))</f>
        <v/>
      </c>
      <c r="E28" s="1" t="str">
        <f aca="false">IF(COUNTA(A28:C28)=0,"",IF(NOT(AND(ISTEXT(A28),LEN(A28)=8,EXACT(LEFT(A28,4),"USE-"),ISNUMBER(FIND(MID(A28,5,1)&amp;"x","0x1x2x3x4x5x6x7x8x9x")),ISNUMBER(FIND(MID(A28,6,1)&amp;"x","0x1x2x3x4x5x6x7x8x9x")),ISNUMBER(FIND(MID(A28,7,1)&amp;"x","0x1x2x3x4x5x6x7x8x9x")),ISNUMBER(FIND(MID(A28,8,1)&amp;"x","0x1x2x3x4x5x6x7x8x9x")))),"IDはUSE-と半角数字4桁",IF(COUNTIFS($A$8:$A$38,A28)&gt;1,"取得IDが重複",IF(NOT(AND(ISNUMBER(B28),B28&gt;=43831,B28&lt;=73050,B28=INT(B28))),"取得日を確認",IF(NOT(OR(C28="全日",C28="前半",C28="後半")),"区分は全日/前半/後半",IF(COUNTIFS($B$8:$B$38,B28,$C$8:$C$38,C28)&gt;1,"同日・同区分の重複",IF(OR(AND(C28="全日",COUNTIFS($B$8:$B$38,B28)&gt;1),AND(C28&lt;&gt;"全日",COUNTIFS($B$8:$B$38,B28,$C$8:$C$38,"全日")&gt;0)),"全日と半日の重複","確認済み")))))))</f>
        <v/>
      </c>
      <c r="F28" s="1" t="str">
        <f aca="false">IF(E28="","",IF(E28="確認済み",0,1))</f>
        <v/>
      </c>
      <c r="G28" s="4" t="str">
        <f aca="false">IF(E28="","",IF(F28&lt;&gt;0,NA(),SUMIFS(消化配分!$D$8:$D$107,消化配分!$B$8:$B$107,A28)))</f>
        <v/>
      </c>
      <c r="H28" s="1" t="str">
        <f aca="false">IF(E28="","",IF(F28&lt;&gt;0,0,IF(AND(ISNUMBER(D28),D28=IF(C28="全日",1,0.5),ISNUMBER(G28),G28=SUMIFS(消化配分!$D$8:$D$107,消化配分!$B$8:$B$107,A28),G28=D28),0,1)))</f>
        <v/>
      </c>
    </row>
    <row r="29" customFormat="false" ht="32" hidden="false" customHeight="true" outlineLevel="0" collapsed="false">
      <c r="A29" s="10"/>
      <c r="B29" s="3"/>
      <c r="C29" s="12"/>
      <c r="D29" s="4" t="str">
        <f aca="false">IF(E29="","",IF(F29&lt;&gt;0,NA(),IF(C29="全日",1,0.5)))</f>
        <v/>
      </c>
      <c r="E29" s="1" t="str">
        <f aca="false">IF(COUNTA(A29:C29)=0,"",IF(NOT(AND(ISTEXT(A29),LEN(A29)=8,EXACT(LEFT(A29,4),"USE-"),ISNUMBER(FIND(MID(A29,5,1)&amp;"x","0x1x2x3x4x5x6x7x8x9x")),ISNUMBER(FIND(MID(A29,6,1)&amp;"x","0x1x2x3x4x5x6x7x8x9x")),ISNUMBER(FIND(MID(A29,7,1)&amp;"x","0x1x2x3x4x5x6x7x8x9x")),ISNUMBER(FIND(MID(A29,8,1)&amp;"x","0x1x2x3x4x5x6x7x8x9x")))),"IDはUSE-と半角数字4桁",IF(COUNTIFS($A$8:$A$38,A29)&gt;1,"取得IDが重複",IF(NOT(AND(ISNUMBER(B29),B29&gt;=43831,B29&lt;=73050,B29=INT(B29))),"取得日を確認",IF(NOT(OR(C29="全日",C29="前半",C29="後半")),"区分は全日/前半/後半",IF(COUNTIFS($B$8:$B$38,B29,$C$8:$C$38,C29)&gt;1,"同日・同区分の重複",IF(OR(AND(C29="全日",COUNTIFS($B$8:$B$38,B29)&gt;1),AND(C29&lt;&gt;"全日",COUNTIFS($B$8:$B$38,B29,$C$8:$C$38,"全日")&gt;0)),"全日と半日の重複","確認済み")))))))</f>
        <v/>
      </c>
      <c r="F29" s="1" t="str">
        <f aca="false">IF(E29="","",IF(E29="確認済み",0,1))</f>
        <v/>
      </c>
      <c r="G29" s="4" t="str">
        <f aca="false">IF(E29="","",IF(F29&lt;&gt;0,NA(),SUMIFS(消化配分!$D$8:$D$107,消化配分!$B$8:$B$107,A29)))</f>
        <v/>
      </c>
      <c r="H29" s="1" t="str">
        <f aca="false">IF(E29="","",IF(F29&lt;&gt;0,0,IF(AND(ISNUMBER(D29),D29=IF(C29="全日",1,0.5),ISNUMBER(G29),G29=SUMIFS(消化配分!$D$8:$D$107,消化配分!$B$8:$B$107,A29),G29=D29),0,1)))</f>
        <v/>
      </c>
    </row>
    <row r="30" customFormat="false" ht="32" hidden="false" customHeight="true" outlineLevel="0" collapsed="false">
      <c r="A30" s="10"/>
      <c r="B30" s="3"/>
      <c r="C30" s="12"/>
      <c r="D30" s="4" t="str">
        <f aca="false">IF(E30="","",IF(F30&lt;&gt;0,NA(),IF(C30="全日",1,0.5)))</f>
        <v/>
      </c>
      <c r="E30" s="1" t="str">
        <f aca="false">IF(COUNTA(A30:C30)=0,"",IF(NOT(AND(ISTEXT(A30),LEN(A30)=8,EXACT(LEFT(A30,4),"USE-"),ISNUMBER(FIND(MID(A30,5,1)&amp;"x","0x1x2x3x4x5x6x7x8x9x")),ISNUMBER(FIND(MID(A30,6,1)&amp;"x","0x1x2x3x4x5x6x7x8x9x")),ISNUMBER(FIND(MID(A30,7,1)&amp;"x","0x1x2x3x4x5x6x7x8x9x")),ISNUMBER(FIND(MID(A30,8,1)&amp;"x","0x1x2x3x4x5x6x7x8x9x")))),"IDはUSE-と半角数字4桁",IF(COUNTIFS($A$8:$A$38,A30)&gt;1,"取得IDが重複",IF(NOT(AND(ISNUMBER(B30),B30&gt;=43831,B30&lt;=73050,B30=INT(B30))),"取得日を確認",IF(NOT(OR(C30="全日",C30="前半",C30="後半")),"区分は全日/前半/後半",IF(COUNTIFS($B$8:$B$38,B30,$C$8:$C$38,C30)&gt;1,"同日・同区分の重複",IF(OR(AND(C30="全日",COUNTIFS($B$8:$B$38,B30)&gt;1),AND(C30&lt;&gt;"全日",COUNTIFS($B$8:$B$38,B30,$C$8:$C$38,"全日")&gt;0)),"全日と半日の重複","確認済み")))))))</f>
        <v/>
      </c>
      <c r="F30" s="1" t="str">
        <f aca="false">IF(E30="","",IF(E30="確認済み",0,1))</f>
        <v/>
      </c>
      <c r="G30" s="4" t="str">
        <f aca="false">IF(E30="","",IF(F30&lt;&gt;0,NA(),SUMIFS(消化配分!$D$8:$D$107,消化配分!$B$8:$B$107,A30)))</f>
        <v/>
      </c>
      <c r="H30" s="1" t="str">
        <f aca="false">IF(E30="","",IF(F30&lt;&gt;0,0,IF(AND(ISNUMBER(D30),D30=IF(C30="全日",1,0.5),ISNUMBER(G30),G30=SUMIFS(消化配分!$D$8:$D$107,消化配分!$B$8:$B$107,A30),G30=D30),0,1)))</f>
        <v/>
      </c>
    </row>
    <row r="31" customFormat="false" ht="32" hidden="false" customHeight="true" outlineLevel="0" collapsed="false">
      <c r="A31" s="10"/>
      <c r="B31" s="3"/>
      <c r="C31" s="12"/>
      <c r="D31" s="4" t="str">
        <f aca="false">IF(E31="","",IF(F31&lt;&gt;0,NA(),IF(C31="全日",1,0.5)))</f>
        <v/>
      </c>
      <c r="E31" s="1" t="str">
        <f aca="false">IF(COUNTA(A31:C31)=0,"",IF(NOT(AND(ISTEXT(A31),LEN(A31)=8,EXACT(LEFT(A31,4),"USE-"),ISNUMBER(FIND(MID(A31,5,1)&amp;"x","0x1x2x3x4x5x6x7x8x9x")),ISNUMBER(FIND(MID(A31,6,1)&amp;"x","0x1x2x3x4x5x6x7x8x9x")),ISNUMBER(FIND(MID(A31,7,1)&amp;"x","0x1x2x3x4x5x6x7x8x9x")),ISNUMBER(FIND(MID(A31,8,1)&amp;"x","0x1x2x3x4x5x6x7x8x9x")))),"IDはUSE-と半角数字4桁",IF(COUNTIFS($A$8:$A$38,A31)&gt;1,"取得IDが重複",IF(NOT(AND(ISNUMBER(B31),B31&gt;=43831,B31&lt;=73050,B31=INT(B31))),"取得日を確認",IF(NOT(OR(C31="全日",C31="前半",C31="後半")),"区分は全日/前半/後半",IF(COUNTIFS($B$8:$B$38,B31,$C$8:$C$38,C31)&gt;1,"同日・同区分の重複",IF(OR(AND(C31="全日",COUNTIFS($B$8:$B$38,B31)&gt;1),AND(C31&lt;&gt;"全日",COUNTIFS($B$8:$B$38,B31,$C$8:$C$38,"全日")&gt;0)),"全日と半日の重複","確認済み")))))))</f>
        <v/>
      </c>
      <c r="F31" s="1" t="str">
        <f aca="false">IF(E31="","",IF(E31="確認済み",0,1))</f>
        <v/>
      </c>
      <c r="G31" s="4" t="str">
        <f aca="false">IF(E31="","",IF(F31&lt;&gt;0,NA(),SUMIFS(消化配分!$D$8:$D$107,消化配分!$B$8:$B$107,A31)))</f>
        <v/>
      </c>
      <c r="H31" s="1" t="str">
        <f aca="false">IF(E31="","",IF(F31&lt;&gt;0,0,IF(AND(ISNUMBER(D31),D31=IF(C31="全日",1,0.5),ISNUMBER(G31),G31=SUMIFS(消化配分!$D$8:$D$107,消化配分!$B$8:$B$107,A31),G31=D31),0,1)))</f>
        <v/>
      </c>
    </row>
    <row r="32" customFormat="false" ht="32" hidden="false" customHeight="true" outlineLevel="0" collapsed="false">
      <c r="A32" s="10"/>
      <c r="B32" s="3"/>
      <c r="C32" s="12"/>
      <c r="D32" s="4" t="str">
        <f aca="false">IF(E32="","",IF(F32&lt;&gt;0,NA(),IF(C32="全日",1,0.5)))</f>
        <v/>
      </c>
      <c r="E32" s="1" t="str">
        <f aca="false">IF(COUNTA(A32:C32)=0,"",IF(NOT(AND(ISTEXT(A32),LEN(A32)=8,EXACT(LEFT(A32,4),"USE-"),ISNUMBER(FIND(MID(A32,5,1)&amp;"x","0x1x2x3x4x5x6x7x8x9x")),ISNUMBER(FIND(MID(A32,6,1)&amp;"x","0x1x2x3x4x5x6x7x8x9x")),ISNUMBER(FIND(MID(A32,7,1)&amp;"x","0x1x2x3x4x5x6x7x8x9x")),ISNUMBER(FIND(MID(A32,8,1)&amp;"x","0x1x2x3x4x5x6x7x8x9x")))),"IDはUSE-と半角数字4桁",IF(COUNTIFS($A$8:$A$38,A32)&gt;1,"取得IDが重複",IF(NOT(AND(ISNUMBER(B32),B32&gt;=43831,B32&lt;=73050,B32=INT(B32))),"取得日を確認",IF(NOT(OR(C32="全日",C32="前半",C32="後半")),"区分は全日/前半/後半",IF(COUNTIFS($B$8:$B$38,B32,$C$8:$C$38,C32)&gt;1,"同日・同区分の重複",IF(OR(AND(C32="全日",COUNTIFS($B$8:$B$38,B32)&gt;1),AND(C32&lt;&gt;"全日",COUNTIFS($B$8:$B$38,B32,$C$8:$C$38,"全日")&gt;0)),"全日と半日の重複","確認済み")))))))</f>
        <v/>
      </c>
      <c r="F32" s="1" t="str">
        <f aca="false">IF(E32="","",IF(E32="確認済み",0,1))</f>
        <v/>
      </c>
      <c r="G32" s="4" t="str">
        <f aca="false">IF(E32="","",IF(F32&lt;&gt;0,NA(),SUMIFS(消化配分!$D$8:$D$107,消化配分!$B$8:$B$107,A32)))</f>
        <v/>
      </c>
      <c r="H32" s="1" t="str">
        <f aca="false">IF(E32="","",IF(F32&lt;&gt;0,0,IF(AND(ISNUMBER(D32),D32=IF(C32="全日",1,0.5),ISNUMBER(G32),G32=SUMIFS(消化配分!$D$8:$D$107,消化配分!$B$8:$B$107,A32),G32=D32),0,1)))</f>
        <v/>
      </c>
    </row>
    <row r="33" customFormat="false" ht="32" hidden="false" customHeight="true" outlineLevel="0" collapsed="false">
      <c r="A33" s="10"/>
      <c r="B33" s="3"/>
      <c r="C33" s="12"/>
      <c r="D33" s="4" t="str">
        <f aca="false">IF(E33="","",IF(F33&lt;&gt;0,NA(),IF(C33="全日",1,0.5)))</f>
        <v/>
      </c>
      <c r="E33" s="1" t="str">
        <f aca="false">IF(COUNTA(A33:C33)=0,"",IF(NOT(AND(ISTEXT(A33),LEN(A33)=8,EXACT(LEFT(A33,4),"USE-"),ISNUMBER(FIND(MID(A33,5,1)&amp;"x","0x1x2x3x4x5x6x7x8x9x")),ISNUMBER(FIND(MID(A33,6,1)&amp;"x","0x1x2x3x4x5x6x7x8x9x")),ISNUMBER(FIND(MID(A33,7,1)&amp;"x","0x1x2x3x4x5x6x7x8x9x")),ISNUMBER(FIND(MID(A33,8,1)&amp;"x","0x1x2x3x4x5x6x7x8x9x")))),"IDはUSE-と半角数字4桁",IF(COUNTIFS($A$8:$A$38,A33)&gt;1,"取得IDが重複",IF(NOT(AND(ISNUMBER(B33),B33&gt;=43831,B33&lt;=73050,B33=INT(B33))),"取得日を確認",IF(NOT(OR(C33="全日",C33="前半",C33="後半")),"区分は全日/前半/後半",IF(COUNTIFS($B$8:$B$38,B33,$C$8:$C$38,C33)&gt;1,"同日・同区分の重複",IF(OR(AND(C33="全日",COUNTIFS($B$8:$B$38,B33)&gt;1),AND(C33&lt;&gt;"全日",COUNTIFS($B$8:$B$38,B33,$C$8:$C$38,"全日")&gt;0)),"全日と半日の重複","確認済み")))))))</f>
        <v/>
      </c>
      <c r="F33" s="1" t="str">
        <f aca="false">IF(E33="","",IF(E33="確認済み",0,1))</f>
        <v/>
      </c>
      <c r="G33" s="4" t="str">
        <f aca="false">IF(E33="","",IF(F33&lt;&gt;0,NA(),SUMIFS(消化配分!$D$8:$D$107,消化配分!$B$8:$B$107,A33)))</f>
        <v/>
      </c>
      <c r="H33" s="1" t="str">
        <f aca="false">IF(E33="","",IF(F33&lt;&gt;0,0,IF(AND(ISNUMBER(D33),D33=IF(C33="全日",1,0.5),ISNUMBER(G33),G33=SUMIFS(消化配分!$D$8:$D$107,消化配分!$B$8:$B$107,A33),G33=D33),0,1)))</f>
        <v/>
      </c>
    </row>
    <row r="34" customFormat="false" ht="32" hidden="false" customHeight="true" outlineLevel="0" collapsed="false">
      <c r="A34" s="10"/>
      <c r="B34" s="3"/>
      <c r="C34" s="12"/>
      <c r="D34" s="4" t="str">
        <f aca="false">IF(E34="","",IF(F34&lt;&gt;0,NA(),IF(C34="全日",1,0.5)))</f>
        <v/>
      </c>
      <c r="E34" s="1" t="str">
        <f aca="false">IF(COUNTA(A34:C34)=0,"",IF(NOT(AND(ISTEXT(A34),LEN(A34)=8,EXACT(LEFT(A34,4),"USE-"),ISNUMBER(FIND(MID(A34,5,1)&amp;"x","0x1x2x3x4x5x6x7x8x9x")),ISNUMBER(FIND(MID(A34,6,1)&amp;"x","0x1x2x3x4x5x6x7x8x9x")),ISNUMBER(FIND(MID(A34,7,1)&amp;"x","0x1x2x3x4x5x6x7x8x9x")),ISNUMBER(FIND(MID(A34,8,1)&amp;"x","0x1x2x3x4x5x6x7x8x9x")))),"IDはUSE-と半角数字4桁",IF(COUNTIFS($A$8:$A$38,A34)&gt;1,"取得IDが重複",IF(NOT(AND(ISNUMBER(B34),B34&gt;=43831,B34&lt;=73050,B34=INT(B34))),"取得日を確認",IF(NOT(OR(C34="全日",C34="前半",C34="後半")),"区分は全日/前半/後半",IF(COUNTIFS($B$8:$B$38,B34,$C$8:$C$38,C34)&gt;1,"同日・同区分の重複",IF(OR(AND(C34="全日",COUNTIFS($B$8:$B$38,B34)&gt;1),AND(C34&lt;&gt;"全日",COUNTIFS($B$8:$B$38,B34,$C$8:$C$38,"全日")&gt;0)),"全日と半日の重複","確認済み")))))))</f>
        <v/>
      </c>
      <c r="F34" s="1" t="str">
        <f aca="false">IF(E34="","",IF(E34="確認済み",0,1))</f>
        <v/>
      </c>
      <c r="G34" s="4" t="str">
        <f aca="false">IF(E34="","",IF(F34&lt;&gt;0,NA(),SUMIFS(消化配分!$D$8:$D$107,消化配分!$B$8:$B$107,A34)))</f>
        <v/>
      </c>
      <c r="H34" s="1" t="str">
        <f aca="false">IF(E34="","",IF(F34&lt;&gt;0,0,IF(AND(ISNUMBER(D34),D34=IF(C34="全日",1,0.5),ISNUMBER(G34),G34=SUMIFS(消化配分!$D$8:$D$107,消化配分!$B$8:$B$107,A34),G34=D34),0,1)))</f>
        <v/>
      </c>
    </row>
    <row r="35" customFormat="false" ht="32" hidden="false" customHeight="true" outlineLevel="0" collapsed="false">
      <c r="A35" s="10"/>
      <c r="B35" s="3"/>
      <c r="C35" s="12"/>
      <c r="D35" s="4" t="str">
        <f aca="false">IF(E35="","",IF(F35&lt;&gt;0,NA(),IF(C35="全日",1,0.5)))</f>
        <v/>
      </c>
      <c r="E35" s="1" t="str">
        <f aca="false">IF(COUNTA(A35:C35)=0,"",IF(NOT(AND(ISTEXT(A35),LEN(A35)=8,EXACT(LEFT(A35,4),"USE-"),ISNUMBER(FIND(MID(A35,5,1)&amp;"x","0x1x2x3x4x5x6x7x8x9x")),ISNUMBER(FIND(MID(A35,6,1)&amp;"x","0x1x2x3x4x5x6x7x8x9x")),ISNUMBER(FIND(MID(A35,7,1)&amp;"x","0x1x2x3x4x5x6x7x8x9x")),ISNUMBER(FIND(MID(A35,8,1)&amp;"x","0x1x2x3x4x5x6x7x8x9x")))),"IDはUSE-と半角数字4桁",IF(COUNTIFS($A$8:$A$38,A35)&gt;1,"取得IDが重複",IF(NOT(AND(ISNUMBER(B35),B35&gt;=43831,B35&lt;=73050,B35=INT(B35))),"取得日を確認",IF(NOT(OR(C35="全日",C35="前半",C35="後半")),"区分は全日/前半/後半",IF(COUNTIFS($B$8:$B$38,B35,$C$8:$C$38,C35)&gt;1,"同日・同区分の重複",IF(OR(AND(C35="全日",COUNTIFS($B$8:$B$38,B35)&gt;1),AND(C35&lt;&gt;"全日",COUNTIFS($B$8:$B$38,B35,$C$8:$C$38,"全日")&gt;0)),"全日と半日の重複","確認済み")))))))</f>
        <v/>
      </c>
      <c r="F35" s="1" t="str">
        <f aca="false">IF(E35="","",IF(E35="確認済み",0,1))</f>
        <v/>
      </c>
      <c r="G35" s="4" t="str">
        <f aca="false">IF(E35="","",IF(F35&lt;&gt;0,NA(),SUMIFS(消化配分!$D$8:$D$107,消化配分!$B$8:$B$107,A35)))</f>
        <v/>
      </c>
      <c r="H35" s="1" t="str">
        <f aca="false">IF(E35="","",IF(F35&lt;&gt;0,0,IF(AND(ISNUMBER(D35),D35=IF(C35="全日",1,0.5),ISNUMBER(G35),G35=SUMIFS(消化配分!$D$8:$D$107,消化配分!$B$8:$B$107,A35),G35=D35),0,1)))</f>
        <v/>
      </c>
    </row>
    <row r="36" customFormat="false" ht="32" hidden="false" customHeight="true" outlineLevel="0" collapsed="false">
      <c r="A36" s="10"/>
      <c r="B36" s="3"/>
      <c r="C36" s="12"/>
      <c r="D36" s="4" t="str">
        <f aca="false">IF(E36="","",IF(F36&lt;&gt;0,NA(),IF(C36="全日",1,0.5)))</f>
        <v/>
      </c>
      <c r="E36" s="1" t="str">
        <f aca="false">IF(COUNTA(A36:C36)=0,"",IF(NOT(AND(ISTEXT(A36),LEN(A36)=8,EXACT(LEFT(A36,4),"USE-"),ISNUMBER(FIND(MID(A36,5,1)&amp;"x","0x1x2x3x4x5x6x7x8x9x")),ISNUMBER(FIND(MID(A36,6,1)&amp;"x","0x1x2x3x4x5x6x7x8x9x")),ISNUMBER(FIND(MID(A36,7,1)&amp;"x","0x1x2x3x4x5x6x7x8x9x")),ISNUMBER(FIND(MID(A36,8,1)&amp;"x","0x1x2x3x4x5x6x7x8x9x")))),"IDはUSE-と半角数字4桁",IF(COUNTIFS($A$8:$A$38,A36)&gt;1,"取得IDが重複",IF(NOT(AND(ISNUMBER(B36),B36&gt;=43831,B36&lt;=73050,B36=INT(B36))),"取得日を確認",IF(NOT(OR(C36="全日",C36="前半",C36="後半")),"区分は全日/前半/後半",IF(COUNTIFS($B$8:$B$38,B36,$C$8:$C$38,C36)&gt;1,"同日・同区分の重複",IF(OR(AND(C36="全日",COUNTIFS($B$8:$B$38,B36)&gt;1),AND(C36&lt;&gt;"全日",COUNTIFS($B$8:$B$38,B36,$C$8:$C$38,"全日")&gt;0)),"全日と半日の重複","確認済み")))))))</f>
        <v/>
      </c>
      <c r="F36" s="1" t="str">
        <f aca="false">IF(E36="","",IF(E36="確認済み",0,1))</f>
        <v/>
      </c>
      <c r="G36" s="4" t="str">
        <f aca="false">IF(E36="","",IF(F36&lt;&gt;0,NA(),SUMIFS(消化配分!$D$8:$D$107,消化配分!$B$8:$B$107,A36)))</f>
        <v/>
      </c>
      <c r="H36" s="1" t="str">
        <f aca="false">IF(E36="","",IF(F36&lt;&gt;0,0,IF(AND(ISNUMBER(D36),D36=IF(C36="全日",1,0.5),ISNUMBER(G36),G36=SUMIFS(消化配分!$D$8:$D$107,消化配分!$B$8:$B$107,A36),G36=D36),0,1)))</f>
        <v/>
      </c>
    </row>
    <row r="37" customFormat="false" ht="32" hidden="false" customHeight="true" outlineLevel="0" collapsed="false">
      <c r="A37" s="10"/>
      <c r="B37" s="3"/>
      <c r="C37" s="12"/>
      <c r="D37" s="4" t="str">
        <f aca="false">IF(E37="","",IF(F37&lt;&gt;0,NA(),IF(C37="全日",1,0.5)))</f>
        <v/>
      </c>
      <c r="E37" s="1" t="str">
        <f aca="false">IF(COUNTA(A37:C37)=0,"",IF(NOT(AND(ISTEXT(A37),LEN(A37)=8,EXACT(LEFT(A37,4),"USE-"),ISNUMBER(FIND(MID(A37,5,1)&amp;"x","0x1x2x3x4x5x6x7x8x9x")),ISNUMBER(FIND(MID(A37,6,1)&amp;"x","0x1x2x3x4x5x6x7x8x9x")),ISNUMBER(FIND(MID(A37,7,1)&amp;"x","0x1x2x3x4x5x6x7x8x9x")),ISNUMBER(FIND(MID(A37,8,1)&amp;"x","0x1x2x3x4x5x6x7x8x9x")))),"IDはUSE-と半角数字4桁",IF(COUNTIFS($A$8:$A$38,A37)&gt;1,"取得IDが重複",IF(NOT(AND(ISNUMBER(B37),B37&gt;=43831,B37&lt;=73050,B37=INT(B37))),"取得日を確認",IF(NOT(OR(C37="全日",C37="前半",C37="後半")),"区分は全日/前半/後半",IF(COUNTIFS($B$8:$B$38,B37,$C$8:$C$38,C37)&gt;1,"同日・同区分の重複",IF(OR(AND(C37="全日",COUNTIFS($B$8:$B$38,B37)&gt;1),AND(C37&lt;&gt;"全日",COUNTIFS($B$8:$B$38,B37,$C$8:$C$38,"全日")&gt;0)),"全日と半日の重複","確認済み")))))))</f>
        <v/>
      </c>
      <c r="F37" s="1" t="str">
        <f aca="false">IF(E37="","",IF(E37="確認済み",0,1))</f>
        <v/>
      </c>
      <c r="G37" s="4" t="str">
        <f aca="false">IF(E37="","",IF(F37&lt;&gt;0,NA(),SUMIFS(消化配分!$D$8:$D$107,消化配分!$B$8:$B$107,A37)))</f>
        <v/>
      </c>
      <c r="H37" s="1" t="str">
        <f aca="false">IF(E37="","",IF(F37&lt;&gt;0,0,IF(AND(ISNUMBER(D37),D37=IF(C37="全日",1,0.5),ISNUMBER(G37),G37=SUMIFS(消化配分!$D$8:$D$107,消化配分!$B$8:$B$107,A37),G37=D37),0,1)))</f>
        <v/>
      </c>
    </row>
    <row r="38" customFormat="false" ht="32" hidden="false" customHeight="true" outlineLevel="0" collapsed="false">
      <c r="A38" s="10"/>
      <c r="B38" s="3"/>
      <c r="C38" s="12"/>
      <c r="D38" s="4" t="str">
        <f aca="false">IF(E38="","",IF(F38&lt;&gt;0,NA(),IF(C38="全日",1,0.5)))</f>
        <v/>
      </c>
      <c r="E38" s="1" t="str">
        <f aca="false">IF(COUNTA(A38:C38)=0,"",IF(NOT(AND(ISTEXT(A38),LEN(A38)=8,EXACT(LEFT(A38,4),"USE-"),ISNUMBER(FIND(MID(A38,5,1)&amp;"x","0x1x2x3x4x5x6x7x8x9x")),ISNUMBER(FIND(MID(A38,6,1)&amp;"x","0x1x2x3x4x5x6x7x8x9x")),ISNUMBER(FIND(MID(A38,7,1)&amp;"x","0x1x2x3x4x5x6x7x8x9x")),ISNUMBER(FIND(MID(A38,8,1)&amp;"x","0x1x2x3x4x5x6x7x8x9x")))),"IDはUSE-と半角数字4桁",IF(COUNTIFS($A$8:$A$38,A38)&gt;1,"取得IDが重複",IF(NOT(AND(ISNUMBER(B38),B38&gt;=43831,B38&lt;=73050,B38=INT(B38))),"取得日を確認",IF(NOT(OR(C38="全日",C38="前半",C38="後半")),"区分は全日/前半/後半",IF(COUNTIFS($B$8:$B$38,B38,$C$8:$C$38,C38)&gt;1,"同日・同区分の重複",IF(OR(AND(C38="全日",COUNTIFS($B$8:$B$38,B38)&gt;1),AND(C38&lt;&gt;"全日",COUNTIFS($B$8:$B$38,B38,$C$8:$C$38,"全日")&gt;0)),"全日と半日の重複","確認済み")))))))</f>
        <v/>
      </c>
      <c r="F38" s="1" t="str">
        <f aca="false">IF(E38="","",IF(E38="確認済み",0,1))</f>
        <v/>
      </c>
      <c r="G38" s="4" t="str">
        <f aca="false">IF(E38="","",IF(F38&lt;&gt;0,NA(),SUMIFS(消化配分!$D$8:$D$107,消化配分!$B$8:$B$107,A38)))</f>
        <v/>
      </c>
      <c r="H38" s="1" t="str">
        <f aca="false">IF(E38="","",IF(F38&lt;&gt;0,0,IF(AND(ISNUMBER(D38),D38=IF(C38="全日",1,0.5),ISNUMBER(G38),G38=SUMIFS(消化配分!$D$8:$D$107,消化配分!$B$8:$B$107,A38),G38=D38),0,1)))</f>
        <v/>
      </c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</row>
    <row r="42" customFormat="false" ht="23" hidden="false" customHeight="true" outlineLevel="0" collapsed="false">
      <c r="A42" s="1"/>
      <c r="B42" s="1"/>
      <c r="C42" s="1"/>
      <c r="D42" s="1"/>
      <c r="E42" s="1"/>
      <c r="F42" s="1"/>
      <c r="G42" s="1"/>
      <c r="H42" s="1"/>
    </row>
    <row r="43" customFormat="false" ht="23" hidden="false" customHeight="true" outlineLevel="0" collapsed="false">
      <c r="A43" s="1"/>
      <c r="B43" s="1"/>
      <c r="C43" s="1"/>
      <c r="D43" s="1"/>
      <c r="E43" s="1"/>
      <c r="F43" s="1"/>
      <c r="G43" s="1"/>
      <c r="H43" s="1"/>
    </row>
    <row r="44" customFormat="false" ht="23" hidden="false" customHeight="true" outlineLevel="0" collapsed="false">
      <c r="A44" s="1"/>
      <c r="B44" s="1"/>
      <c r="C44" s="1"/>
      <c r="D44" s="1"/>
      <c r="E44" s="1"/>
      <c r="F44" s="1"/>
      <c r="G44" s="1"/>
      <c r="H44" s="1"/>
    </row>
    <row r="45" customFormat="false" ht="23" hidden="false" customHeight="true" outlineLevel="0" collapsed="false">
      <c r="A45" s="1"/>
      <c r="B45" s="1"/>
      <c r="C45" s="1"/>
      <c r="D45" s="1"/>
      <c r="E45" s="1"/>
      <c r="F45" s="1"/>
      <c r="G45" s="1"/>
      <c r="H45" s="1"/>
    </row>
    <row r="46" customFormat="false" ht="23" hidden="false" customHeight="true" outlineLevel="0" collapsed="false">
      <c r="A46" s="1"/>
      <c r="B46" s="1"/>
      <c r="C46" s="1"/>
      <c r="D46" s="1"/>
      <c r="E46" s="1"/>
      <c r="F46" s="1"/>
      <c r="G46" s="1"/>
      <c r="H46" s="1"/>
    </row>
    <row r="47" customFormat="false" ht="23" hidden="false" customHeight="true" outlineLevel="0" collapsed="false">
      <c r="A47" s="1"/>
      <c r="B47" s="1"/>
      <c r="C47" s="1"/>
      <c r="D47" s="1"/>
      <c r="E47" s="1"/>
      <c r="F47" s="1"/>
      <c r="G47" s="1"/>
      <c r="H47" s="1"/>
    </row>
  </sheetData>
  <mergeCells count="1">
    <mergeCell ref="A2:H2"/>
  </mergeCells>
  <conditionalFormatting sqref="E8:H38">
    <cfRule type="expression" priority="2" aboveAverage="0" equalAverage="0" bottom="0" percent="0" rank="0" text="" dxfId="2">
      <formula>AND($E8&lt;&gt;"",$E8&lt;&gt;"確認済み")</formula>
    </cfRule>
  </conditionalFormatting>
  <dataValidations count="1">
    <dataValidation allowBlank="false" errorStyle="stop" operator="between" showDropDown="false" showErrorMessage="false" showInputMessage="false" sqref="C8:C38" type="list">
      <formula1>"全日,前半,後半"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7"/>
    <col collapsed="false" customWidth="true" hidden="false" outlineLevel="0" max="4" min="4" style="0" width="18"/>
    <col collapsed="false" customWidth="true" hidden="false" outlineLevel="0" max="7" min="5" style="0" width="20"/>
    <col collapsed="false" customWidth="true" hidden="false" outlineLevel="0" max="8" min="8" style="0" width="37"/>
    <col collapsed="false" customWidth="true" hidden="false" outlineLevel="0" max="9" min="9" style="0" width="14"/>
    <col collapsed="false" customWidth="true" hidden="false" outlineLevel="0" max="10" min="10" style="0" width="23"/>
    <col collapsed="false" customWidth="true" hidden="false" outlineLevel="0" max="11" min="11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60</v>
      </c>
      <c r="B2" s="2"/>
      <c r="C2" s="2"/>
      <c r="D2" s="2"/>
      <c r="E2" s="2"/>
      <c r="F2" s="2"/>
      <c r="G2" s="2"/>
      <c r="H2" s="2"/>
      <c r="I2" s="1"/>
      <c r="J2" s="1"/>
      <c r="K2" s="1"/>
    </row>
    <row r="3" customFormat="false" ht="23" hidden="false" customHeight="true" outlineLevel="0" collapsed="false">
      <c r="A3" s="1" t="s">
        <v>61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3" hidden="false" customHeight="true" outlineLevel="0" collapsed="false">
      <c r="A5" s="1" t="s">
        <v>62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63</v>
      </c>
      <c r="B7" s="7" t="s">
        <v>46</v>
      </c>
      <c r="C7" s="7" t="s">
        <v>14</v>
      </c>
      <c r="D7" s="7" t="s">
        <v>64</v>
      </c>
      <c r="E7" s="7" t="s">
        <v>47</v>
      </c>
      <c r="F7" s="7" t="s">
        <v>15</v>
      </c>
      <c r="G7" s="7" t="s">
        <v>16</v>
      </c>
      <c r="H7" s="7" t="s">
        <v>65</v>
      </c>
      <c r="I7" s="7" t="s">
        <v>26</v>
      </c>
      <c r="J7" s="7" t="s">
        <v>66</v>
      </c>
      <c r="K7" s="7" t="s">
        <v>67</v>
      </c>
    </row>
    <row r="8" customFormat="false" ht="32" hidden="false" customHeight="true" outlineLevel="0" collapsed="false">
      <c r="A8" s="10" t="s">
        <v>68</v>
      </c>
      <c r="B8" s="10" t="s">
        <v>53</v>
      </c>
      <c r="C8" s="10" t="s">
        <v>29</v>
      </c>
      <c r="D8" s="11" t="n">
        <v>1</v>
      </c>
      <c r="E8" s="13" t="n">
        <f aca="false">IF(COUNTA(A8:D8)=0,"",IF(AND(ISTEXT(B8),LEN(B8)=8,EXACT(LEFT(B8,4),"USE-"),ISNUMBER(FIND(MID(B8,5,1)&amp;"x","0x1x2x3x4x5x6x7x8x9x")),ISNUMBER(FIND(MID(B8,6,1)&amp;"x","0x1x2x3x4x5x6x7x8x9x")),ISNUMBER(FIND(MID(B8,7,1)&amp;"x","0x1x2x3x4x5x6x7x8x9x")),ISNUMBER(FIND(MID(B8,8,1)&amp;"x","0x1x2x3x4x5x6x7x8x9x"))),IF(COUNTIFS(取得!$A$8:$A$38,B8)=1,INDEX(取得!$B$8:$B$38,MATCH(B8,取得!$A$8:$A$38,0)),NA()),NA()))</f>
        <v>46280</v>
      </c>
      <c r="F8" s="13" t="n">
        <f aca="false">IF(COUNTA(A8:D8)=0,"",IF(AND(ISTEXT(C8),LEN(C8)=8,EXACT(LEFT(C8,4),"GRT-"),ISNUMBER(FIND(MID(C8,5,1)&amp;"x","0x1x2x3x4x5x6x7x8x9x")),ISNUMBER(FIND(MID(C8,6,1)&amp;"x","0x1x2x3x4x5x6x7x8x9x")),ISNUMBER(FIND(MID(C8,7,1)&amp;"x","0x1x2x3x4x5x6x7x8x9x")),ISNUMBER(FIND(MID(C8,8,1)&amp;"x","0x1x2x3x4x5x6x7x8x9x"))),IF(COUNTIFS(付与!$A$8:$A$27,C8)=1,INDEX(付与!$B$8:$B$27,MATCH(C8,付与!$A$8:$A$27,0)),NA()),NA()))</f>
        <v>45566</v>
      </c>
      <c r="G8" s="13" t="n">
        <f aca="false">IF(COUNTA(A8:D8)=0,"",IF(AND(ISTEXT(C8),LEN(C8)=8,EXACT(LEFT(C8,4),"GRT-"),ISNUMBER(FIND(MID(C8,5,1)&amp;"x","0x1x2x3x4x5x6x7x8x9x")),ISNUMBER(FIND(MID(C8,6,1)&amp;"x","0x1x2x3x4x5x6x7x8x9x")),ISNUMBER(FIND(MID(C8,7,1)&amp;"x","0x1x2x3x4x5x6x7x8x9x")),ISNUMBER(FIND(MID(C8,8,1)&amp;"x","0x1x2x3x4x5x6x7x8x9x"))),IF(COUNTIFS(付与!$A$8:$A$27,C8)=1,INDEX(付与!$C$8:$C$27,MATCH(C8,付与!$A$8:$A$27,0)),NA()),NA()))</f>
        <v>46295</v>
      </c>
      <c r="H8" s="1" t="str">
        <f aca="false">IF(COUNTA(A8:D8)=0,"",IF(NOT(AND(ISTEXT(A8),LEN(A8)=8,EXACT(LEFT(A8,4),"ALL-"),ISNUMBER(FIND(MID(A8,5,1)&amp;"x","0x1x2x3x4x5x6x7x8x9x")),ISNUMBER(FIND(MID(A8,6,1)&amp;"x","0x1x2x3x4x5x6x7x8x9x")),ISNUMBER(FIND(MID(A8,7,1)&amp;"x","0x1x2x3x4x5x6x7x8x9x")),ISNUMBER(FIND(MID(A8,8,1)&amp;"x","0x1x2x3x4x5x6x7x8x9x")))),"IDはALL-と半角数字4桁",IF(COUNTIFS($A$8:$A$107,A8)&gt;1,"配分IDが重複",IF(NOT(AND(ISTEXT(B8),LEN(B8)=8,EXACT(LEFT(B8,4),"USE-"),ISNUMBER(FIND(MID(B8,5,1)&amp;"x","0x1x2x3x4x5x6x7x8x9x")),ISNUMBER(FIND(MID(B8,6,1)&amp;"x","0x1x2x3x4x5x6x7x8x9x")),ISNUMBER(FIND(MID(B8,7,1)&amp;"x","0x1x2x3x4x5x6x7x8x9x")),ISNUMBER(FIND(MID(B8,8,1)&amp;"x","0x1x2x3x4x5x6x7x8x9x")))),"取得IDの形式を確認",IF(COUNTIFS(取得!$A$8:$A$38,B8)&lt;&gt;1,"取得IDが不明・重複",IF(NOT(AND(ISTEXT(C8),LEN(C8)=8,EXACT(LEFT(C8,4),"GRT-"),ISNUMBER(FIND(MID(C8,5,1)&amp;"x","0x1x2x3x4x5x6x7x8x9x")),ISNUMBER(FIND(MID(C8,6,1)&amp;"x","0x1x2x3x4x5x6x7x8x9x")),ISNUMBER(FIND(MID(C8,7,1)&amp;"x","0x1x2x3x4x5x6x7x8x9x")),ISNUMBER(FIND(MID(C8,8,1)&amp;"x","0x1x2x3x4x5x6x7x8x9x")))),"付与IDの形式を確認",IF(COUNTIFS(付与!$A$8:$A$27,C8)&lt;&gt;1,"付与IDが不明・重複",IF(NOT(AND(ISNUMBER(D8),OR(D8=0.5,D8=1))),"配分は0.5日または1日",IF(COUNTIFS($B$8:$B$107,B8,$C$8:$C$107,C8)&gt;1,"同じ取得/付与の組合せが重複",IF(OR(E8&lt;F8,E8&gt;G8),"取得日が有効期間外","確認済み"))))))))))</f>
        <v>確認済み</v>
      </c>
      <c r="I8" s="1" t="n">
        <f aca="false">IF(H8="","",IF(H8="確認済み",0,1))</f>
        <v>0</v>
      </c>
      <c r="J8" s="4" t="n">
        <f aca="false">IF(H8="","",IF(OR(I8&lt;&gt;0,有休残数!$I$3&lt;&gt;0),NA(),IF(E8&lt;=有休残数!$B$3,D8,0)))</f>
        <v>1</v>
      </c>
      <c r="K8" s="1" t="n">
        <f aca="false">IF(H8="","",IF(I8&lt;&gt;0,0,IF(有休残数!$I$3&lt;&gt;0,0,IF(AND(ISNUMBER(E8),E8=INDEX(取得!$B$8:$B$38,MATCH(B8,取得!$A$8:$A$38,0)),ISNUMBER(F8),F8=INDEX(付与!$B$8:$B$27,MATCH(C8,付与!$A$8:$A$27,0)),ISNUMBER(G8),G8=INDEX(付与!$C$8:$C$27,MATCH(C8,付与!$A$8:$A$27,0)),ISNUMBER(J8),J8=IF(E8&lt;=有休残数!$B$3,D8,0)),0,1))))</f>
        <v>0</v>
      </c>
    </row>
    <row r="9" customFormat="false" ht="32" hidden="false" customHeight="true" outlineLevel="0" collapsed="false">
      <c r="A9" s="10" t="s">
        <v>69</v>
      </c>
      <c r="B9" s="10" t="s">
        <v>55</v>
      </c>
      <c r="C9" s="10" t="s">
        <v>30</v>
      </c>
      <c r="D9" s="11" t="n">
        <v>0.5</v>
      </c>
      <c r="E9" s="13" t="n">
        <f aca="false">IF(COUNTA(A9:D9)=0,"",IF(AND(ISTEXT(B9),LEN(B9)=8,EXACT(LEFT(B9,4),"USE-"),ISNUMBER(FIND(MID(B9,5,1)&amp;"x","0x1x2x3x4x5x6x7x8x9x")),ISNUMBER(FIND(MID(B9,6,1)&amp;"x","0x1x2x3x4x5x6x7x8x9x")),ISNUMBER(FIND(MID(B9,7,1)&amp;"x","0x1x2x3x4x5x6x7x8x9x")),ISNUMBER(FIND(MID(B9,8,1)&amp;"x","0x1x2x3x4x5x6x7x8x9x"))),IF(COUNTIFS(取得!$A$8:$A$38,B9)=1,INDEX(取得!$B$8:$B$38,MATCH(B9,取得!$A$8:$A$38,0)),NA()),NA()))</f>
        <v>46297</v>
      </c>
      <c r="F9" s="13" t="n">
        <f aca="false">IF(COUNTA(A9:D9)=0,"",IF(AND(ISTEXT(C9),LEN(C9)=8,EXACT(LEFT(C9,4),"GRT-"),ISNUMBER(FIND(MID(C9,5,1)&amp;"x","0x1x2x3x4x5x6x7x8x9x")),ISNUMBER(FIND(MID(C9,6,1)&amp;"x","0x1x2x3x4x5x6x7x8x9x")),ISNUMBER(FIND(MID(C9,7,1)&amp;"x","0x1x2x3x4x5x6x7x8x9x")),ISNUMBER(FIND(MID(C9,8,1)&amp;"x","0x1x2x3x4x5x6x7x8x9x"))),IF(COUNTIFS(付与!$A$8:$A$27,C9)=1,INDEX(付与!$B$8:$B$27,MATCH(C9,付与!$A$8:$A$27,0)),NA()),NA()))</f>
        <v>45578</v>
      </c>
      <c r="G9" s="13" t="n">
        <f aca="false">IF(COUNTA(A9:D9)=0,"",IF(AND(ISTEXT(C9),LEN(C9)=8,EXACT(LEFT(C9,4),"GRT-"),ISNUMBER(FIND(MID(C9,5,1)&amp;"x","0x1x2x3x4x5x6x7x8x9x")),ISNUMBER(FIND(MID(C9,6,1)&amp;"x","0x1x2x3x4x5x6x7x8x9x")),ISNUMBER(FIND(MID(C9,7,1)&amp;"x","0x1x2x3x4x5x6x7x8x9x")),ISNUMBER(FIND(MID(C9,8,1)&amp;"x","0x1x2x3x4x5x6x7x8x9x"))),IF(COUNTIFS(付与!$A$8:$A$27,C9)=1,INDEX(付与!$C$8:$C$27,MATCH(C9,付与!$A$8:$A$27,0)),NA()),NA()))</f>
        <v>46307</v>
      </c>
      <c r="H9" s="1" t="str">
        <f aca="false">IF(COUNTA(A9:D9)=0,"",IF(NOT(AND(ISTEXT(A9),LEN(A9)=8,EXACT(LEFT(A9,4),"ALL-"),ISNUMBER(FIND(MID(A9,5,1)&amp;"x","0x1x2x3x4x5x6x7x8x9x")),ISNUMBER(FIND(MID(A9,6,1)&amp;"x","0x1x2x3x4x5x6x7x8x9x")),ISNUMBER(FIND(MID(A9,7,1)&amp;"x","0x1x2x3x4x5x6x7x8x9x")),ISNUMBER(FIND(MID(A9,8,1)&amp;"x","0x1x2x3x4x5x6x7x8x9x")))),"IDはALL-と半角数字4桁",IF(COUNTIFS($A$8:$A$107,A9)&gt;1,"配分IDが重複",IF(NOT(AND(ISTEXT(B9),LEN(B9)=8,EXACT(LEFT(B9,4),"USE-"),ISNUMBER(FIND(MID(B9,5,1)&amp;"x","0x1x2x3x4x5x6x7x8x9x")),ISNUMBER(FIND(MID(B9,6,1)&amp;"x","0x1x2x3x4x5x6x7x8x9x")),ISNUMBER(FIND(MID(B9,7,1)&amp;"x","0x1x2x3x4x5x6x7x8x9x")),ISNUMBER(FIND(MID(B9,8,1)&amp;"x","0x1x2x3x4x5x6x7x8x9x")))),"取得IDの形式を確認",IF(COUNTIFS(取得!$A$8:$A$38,B9)&lt;&gt;1,"取得IDが不明・重複",IF(NOT(AND(ISTEXT(C9),LEN(C9)=8,EXACT(LEFT(C9,4),"GRT-"),ISNUMBER(FIND(MID(C9,5,1)&amp;"x","0x1x2x3x4x5x6x7x8x9x")),ISNUMBER(FIND(MID(C9,6,1)&amp;"x","0x1x2x3x4x5x6x7x8x9x")),ISNUMBER(FIND(MID(C9,7,1)&amp;"x","0x1x2x3x4x5x6x7x8x9x")),ISNUMBER(FIND(MID(C9,8,1)&amp;"x","0x1x2x3x4x5x6x7x8x9x")))),"付与IDの形式を確認",IF(COUNTIFS(付与!$A$8:$A$27,C9)&lt;&gt;1,"付与IDが不明・重複",IF(NOT(AND(ISNUMBER(D9),OR(D9=0.5,D9=1))),"配分は0.5日または1日",IF(COUNTIFS($B$8:$B$107,B9,$C$8:$C$107,C9)&gt;1,"同じ取得/付与の組合せが重複",IF(OR(E9&lt;F9,E9&gt;G9),"取得日が有効期間外","確認済み"))))))))))</f>
        <v>確認済み</v>
      </c>
      <c r="I9" s="1" t="n">
        <f aca="false">IF(H9="","",IF(H9="確認済み",0,1))</f>
        <v>0</v>
      </c>
      <c r="J9" s="4" t="n">
        <f aca="false">IF(H9="","",IF(OR(I9&lt;&gt;0,有休残数!$I$3&lt;&gt;0),NA(),IF(E9&lt;=有休残数!$B$3,D9,0)))</f>
        <v>0.5</v>
      </c>
      <c r="K9" s="1" t="n">
        <f aca="false">IF(H9="","",IF(I9&lt;&gt;0,0,IF(有休残数!$I$3&lt;&gt;0,0,IF(AND(ISNUMBER(E9),E9=INDEX(取得!$B$8:$B$38,MATCH(B9,取得!$A$8:$A$38,0)),ISNUMBER(F9),F9=INDEX(付与!$B$8:$B$27,MATCH(C9,付与!$A$8:$A$27,0)),ISNUMBER(G9),G9=INDEX(付与!$C$8:$C$27,MATCH(C9,付与!$A$8:$A$27,0)),ISNUMBER(J9),J9=IF(E9&lt;=有休残数!$B$3,D9,0)),0,1))))</f>
        <v>0</v>
      </c>
    </row>
    <row r="10" customFormat="false" ht="32" hidden="false" customHeight="true" outlineLevel="0" collapsed="false">
      <c r="A10" s="10" t="s">
        <v>70</v>
      </c>
      <c r="B10" s="10" t="s">
        <v>57</v>
      </c>
      <c r="C10" s="10" t="s">
        <v>30</v>
      </c>
      <c r="D10" s="11" t="n">
        <v>0.5</v>
      </c>
      <c r="E10" s="13" t="n">
        <f aca="false">IF(COUNTA(A10:D10)=0,"",IF(AND(ISTEXT(B10),LEN(B10)=8,EXACT(LEFT(B10,4),"USE-"),ISNUMBER(FIND(MID(B10,5,1)&amp;"x","0x1x2x3x4x5x6x7x8x9x")),ISNUMBER(FIND(MID(B10,6,1)&amp;"x","0x1x2x3x4x5x6x7x8x9x")),ISNUMBER(FIND(MID(B10,7,1)&amp;"x","0x1x2x3x4x5x6x7x8x9x")),ISNUMBER(FIND(MID(B10,8,1)&amp;"x","0x1x2x3x4x5x6x7x8x9x"))),IF(COUNTIFS(取得!$A$8:$A$38,B10)=1,INDEX(取得!$B$8:$B$38,MATCH(B10,取得!$A$8:$A$38,0)),NA()),NA()))</f>
        <v>46302</v>
      </c>
      <c r="F10" s="13" t="n">
        <f aca="false">IF(COUNTA(A10:D10)=0,"",IF(AND(ISTEXT(C10),LEN(C10)=8,EXACT(LEFT(C10,4),"GRT-"),ISNUMBER(FIND(MID(C10,5,1)&amp;"x","0x1x2x3x4x5x6x7x8x9x")),ISNUMBER(FIND(MID(C10,6,1)&amp;"x","0x1x2x3x4x5x6x7x8x9x")),ISNUMBER(FIND(MID(C10,7,1)&amp;"x","0x1x2x3x4x5x6x7x8x9x")),ISNUMBER(FIND(MID(C10,8,1)&amp;"x","0x1x2x3x4x5x6x7x8x9x"))),IF(COUNTIFS(付与!$A$8:$A$27,C10)=1,INDEX(付与!$B$8:$B$27,MATCH(C10,付与!$A$8:$A$27,0)),NA()),NA()))</f>
        <v>45578</v>
      </c>
      <c r="G10" s="13" t="n">
        <f aca="false">IF(COUNTA(A10:D10)=0,"",IF(AND(ISTEXT(C10),LEN(C10)=8,EXACT(LEFT(C10,4),"GRT-"),ISNUMBER(FIND(MID(C10,5,1)&amp;"x","0x1x2x3x4x5x6x7x8x9x")),ISNUMBER(FIND(MID(C10,6,1)&amp;"x","0x1x2x3x4x5x6x7x8x9x")),ISNUMBER(FIND(MID(C10,7,1)&amp;"x","0x1x2x3x4x5x6x7x8x9x")),ISNUMBER(FIND(MID(C10,8,1)&amp;"x","0x1x2x3x4x5x6x7x8x9x"))),IF(COUNTIFS(付与!$A$8:$A$27,C10)=1,INDEX(付与!$C$8:$C$27,MATCH(C10,付与!$A$8:$A$27,0)),NA()),NA()))</f>
        <v>46307</v>
      </c>
      <c r="H10" s="1" t="str">
        <f aca="false">IF(COUNTA(A10:D10)=0,"",IF(NOT(AND(ISTEXT(A10),LEN(A10)=8,EXACT(LEFT(A10,4),"ALL-"),ISNUMBER(FIND(MID(A10,5,1)&amp;"x","0x1x2x3x4x5x6x7x8x9x")),ISNUMBER(FIND(MID(A10,6,1)&amp;"x","0x1x2x3x4x5x6x7x8x9x")),ISNUMBER(FIND(MID(A10,7,1)&amp;"x","0x1x2x3x4x5x6x7x8x9x")),ISNUMBER(FIND(MID(A10,8,1)&amp;"x","0x1x2x3x4x5x6x7x8x9x")))),"IDはALL-と半角数字4桁",IF(COUNTIFS($A$8:$A$107,A10)&gt;1,"配分IDが重複",IF(NOT(AND(ISTEXT(B10),LEN(B10)=8,EXACT(LEFT(B10,4),"USE-"),ISNUMBER(FIND(MID(B10,5,1)&amp;"x","0x1x2x3x4x5x6x7x8x9x")),ISNUMBER(FIND(MID(B10,6,1)&amp;"x","0x1x2x3x4x5x6x7x8x9x")),ISNUMBER(FIND(MID(B10,7,1)&amp;"x","0x1x2x3x4x5x6x7x8x9x")),ISNUMBER(FIND(MID(B10,8,1)&amp;"x","0x1x2x3x4x5x6x7x8x9x")))),"取得IDの形式を確認",IF(COUNTIFS(取得!$A$8:$A$38,B10)&lt;&gt;1,"取得IDが不明・重複",IF(NOT(AND(ISTEXT(C10),LEN(C10)=8,EXACT(LEFT(C10,4),"GRT-"),ISNUMBER(FIND(MID(C10,5,1)&amp;"x","0x1x2x3x4x5x6x7x8x9x")),ISNUMBER(FIND(MID(C10,6,1)&amp;"x","0x1x2x3x4x5x6x7x8x9x")),ISNUMBER(FIND(MID(C10,7,1)&amp;"x","0x1x2x3x4x5x6x7x8x9x")),ISNUMBER(FIND(MID(C10,8,1)&amp;"x","0x1x2x3x4x5x6x7x8x9x")))),"付与IDの形式を確認",IF(COUNTIFS(付与!$A$8:$A$27,C10)&lt;&gt;1,"付与IDが不明・重複",IF(NOT(AND(ISNUMBER(D10),OR(D10=0.5,D10=1))),"配分は0.5日または1日",IF(COUNTIFS($B$8:$B$107,B10,$C$8:$C$107,C10)&gt;1,"同じ取得/付与の組合せが重複",IF(OR(E10&lt;F10,E10&gt;G10),"取得日が有効期間外","確認済み"))))))))))</f>
        <v>確認済み</v>
      </c>
      <c r="I10" s="1" t="n">
        <f aca="false">IF(H10="","",IF(H10="確認済み",0,1))</f>
        <v>0</v>
      </c>
      <c r="J10" s="4" t="n">
        <f aca="false">IF(H10="","",IF(OR(I10&lt;&gt;0,有休残数!$I$3&lt;&gt;0),NA(),IF(E10&lt;=有休残数!$B$3,D10,0)))</f>
        <v>0.5</v>
      </c>
      <c r="K10" s="1" t="n">
        <f aca="false">IF(H10="","",IF(I10&lt;&gt;0,0,IF(有休残数!$I$3&lt;&gt;0,0,IF(AND(ISNUMBER(E10),E10=INDEX(取得!$B$8:$B$38,MATCH(B10,取得!$A$8:$A$38,0)),ISNUMBER(F10),F10=INDEX(付与!$B$8:$B$27,MATCH(C10,付与!$A$8:$A$27,0)),ISNUMBER(G10),G10=INDEX(付与!$C$8:$C$27,MATCH(C10,付与!$A$8:$A$27,0)),ISNUMBER(J10),J10=IF(E10&lt;=有休残数!$B$3,D10,0)),0,1))))</f>
        <v>0</v>
      </c>
    </row>
    <row r="11" customFormat="false" ht="32" hidden="false" customHeight="true" outlineLevel="0" collapsed="false">
      <c r="A11" s="10" t="s">
        <v>71</v>
      </c>
      <c r="B11" s="10" t="s">
        <v>57</v>
      </c>
      <c r="C11" s="10" t="s">
        <v>31</v>
      </c>
      <c r="D11" s="11" t="n">
        <v>0.5</v>
      </c>
      <c r="E11" s="13" t="n">
        <f aca="false">IF(COUNTA(A11:D11)=0,"",IF(AND(ISTEXT(B11),LEN(B11)=8,EXACT(LEFT(B11,4),"USE-"),ISNUMBER(FIND(MID(B11,5,1)&amp;"x","0x1x2x3x4x5x6x7x8x9x")),ISNUMBER(FIND(MID(B11,6,1)&amp;"x","0x1x2x3x4x5x6x7x8x9x")),ISNUMBER(FIND(MID(B11,7,1)&amp;"x","0x1x2x3x4x5x6x7x8x9x")),ISNUMBER(FIND(MID(B11,8,1)&amp;"x","0x1x2x3x4x5x6x7x8x9x"))),IF(COUNTIFS(取得!$A$8:$A$38,B11)=1,INDEX(取得!$B$8:$B$38,MATCH(B11,取得!$A$8:$A$38,0)),NA()),NA()))</f>
        <v>46302</v>
      </c>
      <c r="F11" s="13" t="n">
        <f aca="false">IF(COUNTA(A11:D11)=0,"",IF(AND(ISTEXT(C11),LEN(C11)=8,EXACT(LEFT(C11,4),"GRT-"),ISNUMBER(FIND(MID(C11,5,1)&amp;"x","0x1x2x3x4x5x6x7x8x9x")),ISNUMBER(FIND(MID(C11,6,1)&amp;"x","0x1x2x3x4x5x6x7x8x9x")),ISNUMBER(FIND(MID(C11,7,1)&amp;"x","0x1x2x3x4x5x6x7x8x9x")),ISNUMBER(FIND(MID(C11,8,1)&amp;"x","0x1x2x3x4x5x6x7x8x9x"))),IF(COUNTIFS(付与!$A$8:$A$27,C11)=1,INDEX(付与!$B$8:$B$27,MATCH(C11,付与!$A$8:$A$27,0)),NA()),NA()))</f>
        <v>46296</v>
      </c>
      <c r="G11" s="13" t="n">
        <f aca="false">IF(COUNTA(A11:D11)=0,"",IF(AND(ISTEXT(C11),LEN(C11)=8,EXACT(LEFT(C11,4),"GRT-"),ISNUMBER(FIND(MID(C11,5,1)&amp;"x","0x1x2x3x4x5x6x7x8x9x")),ISNUMBER(FIND(MID(C11,6,1)&amp;"x","0x1x2x3x4x5x6x7x8x9x")),ISNUMBER(FIND(MID(C11,7,1)&amp;"x","0x1x2x3x4x5x6x7x8x9x")),ISNUMBER(FIND(MID(C11,8,1)&amp;"x","0x1x2x3x4x5x6x7x8x9x"))),IF(COUNTIFS(付与!$A$8:$A$27,C11)=1,INDEX(付与!$C$8:$C$27,MATCH(C11,付与!$A$8:$A$27,0)),NA()),NA()))</f>
        <v>47026</v>
      </c>
      <c r="H11" s="1" t="str">
        <f aca="false">IF(COUNTA(A11:D11)=0,"",IF(NOT(AND(ISTEXT(A11),LEN(A11)=8,EXACT(LEFT(A11,4),"ALL-"),ISNUMBER(FIND(MID(A11,5,1)&amp;"x","0x1x2x3x4x5x6x7x8x9x")),ISNUMBER(FIND(MID(A11,6,1)&amp;"x","0x1x2x3x4x5x6x7x8x9x")),ISNUMBER(FIND(MID(A11,7,1)&amp;"x","0x1x2x3x4x5x6x7x8x9x")),ISNUMBER(FIND(MID(A11,8,1)&amp;"x","0x1x2x3x4x5x6x7x8x9x")))),"IDはALL-と半角数字4桁",IF(COUNTIFS($A$8:$A$107,A11)&gt;1,"配分IDが重複",IF(NOT(AND(ISTEXT(B11),LEN(B11)=8,EXACT(LEFT(B11,4),"USE-"),ISNUMBER(FIND(MID(B11,5,1)&amp;"x","0x1x2x3x4x5x6x7x8x9x")),ISNUMBER(FIND(MID(B11,6,1)&amp;"x","0x1x2x3x4x5x6x7x8x9x")),ISNUMBER(FIND(MID(B11,7,1)&amp;"x","0x1x2x3x4x5x6x7x8x9x")),ISNUMBER(FIND(MID(B11,8,1)&amp;"x","0x1x2x3x4x5x6x7x8x9x")))),"取得IDの形式を確認",IF(COUNTIFS(取得!$A$8:$A$38,B11)&lt;&gt;1,"取得IDが不明・重複",IF(NOT(AND(ISTEXT(C11),LEN(C11)=8,EXACT(LEFT(C11,4),"GRT-"),ISNUMBER(FIND(MID(C11,5,1)&amp;"x","0x1x2x3x4x5x6x7x8x9x")),ISNUMBER(FIND(MID(C11,6,1)&amp;"x","0x1x2x3x4x5x6x7x8x9x")),ISNUMBER(FIND(MID(C11,7,1)&amp;"x","0x1x2x3x4x5x6x7x8x9x")),ISNUMBER(FIND(MID(C11,8,1)&amp;"x","0x1x2x3x4x5x6x7x8x9x")))),"付与IDの形式を確認",IF(COUNTIFS(付与!$A$8:$A$27,C11)&lt;&gt;1,"付与IDが不明・重複",IF(NOT(AND(ISNUMBER(D11),OR(D11=0.5,D11=1))),"配分は0.5日または1日",IF(COUNTIFS($B$8:$B$107,B11,$C$8:$C$107,C11)&gt;1,"同じ取得/付与の組合せが重複",IF(OR(E11&lt;F11,E11&gt;G11),"取得日が有効期間外","確認済み"))))))))))</f>
        <v>確認済み</v>
      </c>
      <c r="I11" s="1" t="n">
        <f aca="false">IF(H11="","",IF(H11="確認済み",0,1))</f>
        <v>0</v>
      </c>
      <c r="J11" s="4" t="n">
        <f aca="false">IF(H11="","",IF(OR(I11&lt;&gt;0,有休残数!$I$3&lt;&gt;0),NA(),IF(E11&lt;=有休残数!$B$3,D11,0)))</f>
        <v>0.5</v>
      </c>
      <c r="K11" s="1" t="n">
        <f aca="false">IF(H11="","",IF(I11&lt;&gt;0,0,IF(有休残数!$I$3&lt;&gt;0,0,IF(AND(ISNUMBER(E11),E11=INDEX(取得!$B$8:$B$38,MATCH(B11,取得!$A$8:$A$38,0)),ISNUMBER(F11),F11=INDEX(付与!$B$8:$B$27,MATCH(C11,付与!$A$8:$A$27,0)),ISNUMBER(G11),G11=INDEX(付与!$C$8:$C$27,MATCH(C11,付与!$A$8:$A$27,0)),ISNUMBER(J11),J11=IF(E11&lt;=有休残数!$B$3,D11,0)),0,1))))</f>
        <v>0</v>
      </c>
    </row>
    <row r="12" customFormat="false" ht="32" hidden="false" customHeight="true" outlineLevel="0" collapsed="false">
      <c r="A12" s="10" t="s">
        <v>72</v>
      </c>
      <c r="B12" s="10" t="s">
        <v>58</v>
      </c>
      <c r="C12" s="10" t="s">
        <v>31</v>
      </c>
      <c r="D12" s="11" t="n">
        <v>0.5</v>
      </c>
      <c r="E12" s="13" t="n">
        <f aca="false">IF(COUNTA(A12:D12)=0,"",IF(AND(ISTEXT(B12),LEN(B12)=8,EXACT(LEFT(B12,4),"USE-"),ISNUMBER(FIND(MID(B12,5,1)&amp;"x","0x1x2x3x4x5x6x7x8x9x")),ISNUMBER(FIND(MID(B12,6,1)&amp;"x","0x1x2x3x4x5x6x7x8x9x")),ISNUMBER(FIND(MID(B12,7,1)&amp;"x","0x1x2x3x4x5x6x7x8x9x")),ISNUMBER(FIND(MID(B12,8,1)&amp;"x","0x1x2x3x4x5x6x7x8x9x"))),IF(COUNTIFS(取得!$A$8:$A$38,B12)=1,INDEX(取得!$B$8:$B$38,MATCH(B12,取得!$A$8:$A$38,0)),NA()),NA()))</f>
        <v>46309</v>
      </c>
      <c r="F12" s="13" t="n">
        <f aca="false">IF(COUNTA(A12:D12)=0,"",IF(AND(ISTEXT(C12),LEN(C12)=8,EXACT(LEFT(C12,4),"GRT-"),ISNUMBER(FIND(MID(C12,5,1)&amp;"x","0x1x2x3x4x5x6x7x8x9x")),ISNUMBER(FIND(MID(C12,6,1)&amp;"x","0x1x2x3x4x5x6x7x8x9x")),ISNUMBER(FIND(MID(C12,7,1)&amp;"x","0x1x2x3x4x5x6x7x8x9x")),ISNUMBER(FIND(MID(C12,8,1)&amp;"x","0x1x2x3x4x5x6x7x8x9x"))),IF(COUNTIFS(付与!$A$8:$A$27,C12)=1,INDEX(付与!$B$8:$B$27,MATCH(C12,付与!$A$8:$A$27,0)),NA()),NA()))</f>
        <v>46296</v>
      </c>
      <c r="G12" s="13" t="n">
        <f aca="false">IF(COUNTA(A12:D12)=0,"",IF(AND(ISTEXT(C12),LEN(C12)=8,EXACT(LEFT(C12,4),"GRT-"),ISNUMBER(FIND(MID(C12,5,1)&amp;"x","0x1x2x3x4x5x6x7x8x9x")),ISNUMBER(FIND(MID(C12,6,1)&amp;"x","0x1x2x3x4x5x6x7x8x9x")),ISNUMBER(FIND(MID(C12,7,1)&amp;"x","0x1x2x3x4x5x6x7x8x9x")),ISNUMBER(FIND(MID(C12,8,1)&amp;"x","0x1x2x3x4x5x6x7x8x9x"))),IF(COUNTIFS(付与!$A$8:$A$27,C12)=1,INDEX(付与!$C$8:$C$27,MATCH(C12,付与!$A$8:$A$27,0)),NA()),NA()))</f>
        <v>47026</v>
      </c>
      <c r="H12" s="1" t="str">
        <f aca="false">IF(COUNTA(A12:D12)=0,"",IF(NOT(AND(ISTEXT(A12),LEN(A12)=8,EXACT(LEFT(A12,4),"ALL-"),ISNUMBER(FIND(MID(A12,5,1)&amp;"x","0x1x2x3x4x5x6x7x8x9x")),ISNUMBER(FIND(MID(A12,6,1)&amp;"x","0x1x2x3x4x5x6x7x8x9x")),ISNUMBER(FIND(MID(A12,7,1)&amp;"x","0x1x2x3x4x5x6x7x8x9x")),ISNUMBER(FIND(MID(A12,8,1)&amp;"x","0x1x2x3x4x5x6x7x8x9x")))),"IDはALL-と半角数字4桁",IF(COUNTIFS($A$8:$A$107,A12)&gt;1,"配分IDが重複",IF(NOT(AND(ISTEXT(B12),LEN(B12)=8,EXACT(LEFT(B12,4),"USE-"),ISNUMBER(FIND(MID(B12,5,1)&amp;"x","0x1x2x3x4x5x6x7x8x9x")),ISNUMBER(FIND(MID(B12,6,1)&amp;"x","0x1x2x3x4x5x6x7x8x9x")),ISNUMBER(FIND(MID(B12,7,1)&amp;"x","0x1x2x3x4x5x6x7x8x9x")),ISNUMBER(FIND(MID(B12,8,1)&amp;"x","0x1x2x3x4x5x6x7x8x9x")))),"取得IDの形式を確認",IF(COUNTIFS(取得!$A$8:$A$38,B12)&lt;&gt;1,"取得IDが不明・重複",IF(NOT(AND(ISTEXT(C12),LEN(C12)=8,EXACT(LEFT(C12,4),"GRT-"),ISNUMBER(FIND(MID(C12,5,1)&amp;"x","0x1x2x3x4x5x6x7x8x9x")),ISNUMBER(FIND(MID(C12,6,1)&amp;"x","0x1x2x3x4x5x6x7x8x9x")),ISNUMBER(FIND(MID(C12,7,1)&amp;"x","0x1x2x3x4x5x6x7x8x9x")),ISNUMBER(FIND(MID(C12,8,1)&amp;"x","0x1x2x3x4x5x6x7x8x9x")))),"付与IDの形式を確認",IF(COUNTIFS(付与!$A$8:$A$27,C12)&lt;&gt;1,"付与IDが不明・重複",IF(NOT(AND(ISNUMBER(D12),OR(D12=0.5,D12=1))),"配分は0.5日または1日",IF(COUNTIFS($B$8:$B$107,B12,$C$8:$C$107,C12)&gt;1,"同じ取得/付与の組合せが重複",IF(OR(E12&lt;F12,E12&gt;G12),"取得日が有効期間外","確認済み"))))))))))</f>
        <v>確認済み</v>
      </c>
      <c r="I12" s="1" t="n">
        <f aca="false">IF(H12="","",IF(H12="確認済み",0,1))</f>
        <v>0</v>
      </c>
      <c r="J12" s="4" t="n">
        <f aca="false">IF(H12="","",IF(OR(I12&lt;&gt;0,有休残数!$I$3&lt;&gt;0),NA(),IF(E12&lt;=有休残数!$B$3,D12,0)))</f>
        <v>0</v>
      </c>
      <c r="K12" s="1" t="n">
        <f aca="false">IF(H12="","",IF(I12&lt;&gt;0,0,IF(有休残数!$I$3&lt;&gt;0,0,IF(AND(ISNUMBER(E12),E12=INDEX(取得!$B$8:$B$38,MATCH(B12,取得!$A$8:$A$38,0)),ISNUMBER(F12),F12=INDEX(付与!$B$8:$B$27,MATCH(C12,付与!$A$8:$A$27,0)),ISNUMBER(G12),G12=INDEX(付与!$C$8:$C$27,MATCH(C12,付与!$A$8:$A$27,0)),ISNUMBER(J12),J12=IF(E12&lt;=有休残数!$B$3,D12,0)),0,1))))</f>
        <v>0</v>
      </c>
    </row>
    <row r="13" customFormat="false" ht="32" hidden="false" customHeight="true" outlineLevel="0" collapsed="false">
      <c r="A13" s="10"/>
      <c r="B13" s="10"/>
      <c r="C13" s="10"/>
      <c r="D13" s="11"/>
      <c r="E13" s="13" t="str">
        <f aca="false">IF(COUNTA(A13:D13)=0,"",IF(AND(ISTEXT(B13),LEN(B13)=8,EXACT(LEFT(B13,4),"USE-"),ISNUMBER(FIND(MID(B13,5,1)&amp;"x","0x1x2x3x4x5x6x7x8x9x")),ISNUMBER(FIND(MID(B13,6,1)&amp;"x","0x1x2x3x4x5x6x7x8x9x")),ISNUMBER(FIND(MID(B13,7,1)&amp;"x","0x1x2x3x4x5x6x7x8x9x")),ISNUMBER(FIND(MID(B13,8,1)&amp;"x","0x1x2x3x4x5x6x7x8x9x"))),IF(COUNTIFS(取得!$A$8:$A$38,B13)=1,INDEX(取得!$B$8:$B$38,MATCH(B13,取得!$A$8:$A$38,0)),NA()),NA()))</f>
        <v/>
      </c>
      <c r="F13" s="13" t="str">
        <f aca="false">IF(COUNTA(A13:D13)=0,"",IF(AND(ISTEXT(C13),LEN(C13)=8,EXACT(LEFT(C13,4),"GRT-"),ISNUMBER(FIND(MID(C13,5,1)&amp;"x","0x1x2x3x4x5x6x7x8x9x")),ISNUMBER(FIND(MID(C13,6,1)&amp;"x","0x1x2x3x4x5x6x7x8x9x")),ISNUMBER(FIND(MID(C13,7,1)&amp;"x","0x1x2x3x4x5x6x7x8x9x")),ISNUMBER(FIND(MID(C13,8,1)&amp;"x","0x1x2x3x4x5x6x7x8x9x"))),IF(COUNTIFS(付与!$A$8:$A$27,C13)=1,INDEX(付与!$B$8:$B$27,MATCH(C13,付与!$A$8:$A$27,0)),NA()),NA()))</f>
        <v/>
      </c>
      <c r="G13" s="13" t="str">
        <f aca="false">IF(COUNTA(A13:D13)=0,"",IF(AND(ISTEXT(C13),LEN(C13)=8,EXACT(LEFT(C13,4),"GRT-"),ISNUMBER(FIND(MID(C13,5,1)&amp;"x","0x1x2x3x4x5x6x7x8x9x")),ISNUMBER(FIND(MID(C13,6,1)&amp;"x","0x1x2x3x4x5x6x7x8x9x")),ISNUMBER(FIND(MID(C13,7,1)&amp;"x","0x1x2x3x4x5x6x7x8x9x")),ISNUMBER(FIND(MID(C13,8,1)&amp;"x","0x1x2x3x4x5x6x7x8x9x"))),IF(COUNTIFS(付与!$A$8:$A$27,C13)=1,INDEX(付与!$C$8:$C$27,MATCH(C13,付与!$A$8:$A$27,0)),NA()),NA()))</f>
        <v/>
      </c>
      <c r="H13" s="1" t="str">
        <f aca="false">IF(COUNTA(A13:D13)=0,"",IF(NOT(AND(ISTEXT(A13),LEN(A13)=8,EXACT(LEFT(A13,4),"ALL-"),ISNUMBER(FIND(MID(A13,5,1)&amp;"x","0x1x2x3x4x5x6x7x8x9x")),ISNUMBER(FIND(MID(A13,6,1)&amp;"x","0x1x2x3x4x5x6x7x8x9x")),ISNUMBER(FIND(MID(A13,7,1)&amp;"x","0x1x2x3x4x5x6x7x8x9x")),ISNUMBER(FIND(MID(A13,8,1)&amp;"x","0x1x2x3x4x5x6x7x8x9x")))),"IDはALL-と半角数字4桁",IF(COUNTIFS($A$8:$A$107,A13)&gt;1,"配分IDが重複",IF(NOT(AND(ISTEXT(B13),LEN(B13)=8,EXACT(LEFT(B13,4),"USE-"),ISNUMBER(FIND(MID(B13,5,1)&amp;"x","0x1x2x3x4x5x6x7x8x9x")),ISNUMBER(FIND(MID(B13,6,1)&amp;"x","0x1x2x3x4x5x6x7x8x9x")),ISNUMBER(FIND(MID(B13,7,1)&amp;"x","0x1x2x3x4x5x6x7x8x9x")),ISNUMBER(FIND(MID(B13,8,1)&amp;"x","0x1x2x3x4x5x6x7x8x9x")))),"取得IDの形式を確認",IF(COUNTIFS(取得!$A$8:$A$38,B13)&lt;&gt;1,"取得IDが不明・重複",IF(NOT(AND(ISTEXT(C13),LEN(C13)=8,EXACT(LEFT(C13,4),"GRT-"),ISNUMBER(FIND(MID(C13,5,1)&amp;"x","0x1x2x3x4x5x6x7x8x9x")),ISNUMBER(FIND(MID(C13,6,1)&amp;"x","0x1x2x3x4x5x6x7x8x9x")),ISNUMBER(FIND(MID(C13,7,1)&amp;"x","0x1x2x3x4x5x6x7x8x9x")),ISNUMBER(FIND(MID(C13,8,1)&amp;"x","0x1x2x3x4x5x6x7x8x9x")))),"付与IDの形式を確認",IF(COUNTIFS(付与!$A$8:$A$27,C13)&lt;&gt;1,"付与IDが不明・重複",IF(NOT(AND(ISNUMBER(D13),OR(D13=0.5,D13=1))),"配分は0.5日または1日",IF(COUNTIFS($B$8:$B$107,B13,$C$8:$C$107,C13)&gt;1,"同じ取得/付与の組合せが重複",IF(OR(E13&lt;F13,E13&gt;G13),"取得日が有効期間外","確認済み"))))))))))</f>
        <v/>
      </c>
      <c r="I13" s="1" t="str">
        <f aca="false">IF(H13="","",IF(H13="確認済み",0,1))</f>
        <v/>
      </c>
      <c r="J13" s="4" t="str">
        <f aca="false">IF(H13="","",IF(OR(I13&lt;&gt;0,有休残数!$I$3&lt;&gt;0),NA(),IF(E13&lt;=有休残数!$B$3,D13,0)))</f>
        <v/>
      </c>
      <c r="K13" s="1" t="str">
        <f aca="false">IF(H13="","",IF(I13&lt;&gt;0,0,IF(有休残数!$I$3&lt;&gt;0,0,IF(AND(ISNUMBER(E13),E13=INDEX(取得!$B$8:$B$38,MATCH(B13,取得!$A$8:$A$38,0)),ISNUMBER(F13),F13=INDEX(付与!$B$8:$B$27,MATCH(C13,付与!$A$8:$A$27,0)),ISNUMBER(G13),G13=INDEX(付与!$C$8:$C$27,MATCH(C13,付与!$A$8:$A$27,0)),ISNUMBER(J13),J13=IF(E13&lt;=有休残数!$B$3,D13,0)),0,1))))</f>
        <v/>
      </c>
    </row>
    <row r="14" customFormat="false" ht="32" hidden="false" customHeight="true" outlineLevel="0" collapsed="false">
      <c r="A14" s="10"/>
      <c r="B14" s="10"/>
      <c r="C14" s="10"/>
      <c r="D14" s="11"/>
      <c r="E14" s="13" t="str">
        <f aca="false">IF(COUNTA(A14:D14)=0,"",IF(AND(ISTEXT(B14),LEN(B14)=8,EXACT(LEFT(B14,4),"USE-"),ISNUMBER(FIND(MID(B14,5,1)&amp;"x","0x1x2x3x4x5x6x7x8x9x")),ISNUMBER(FIND(MID(B14,6,1)&amp;"x","0x1x2x3x4x5x6x7x8x9x")),ISNUMBER(FIND(MID(B14,7,1)&amp;"x","0x1x2x3x4x5x6x7x8x9x")),ISNUMBER(FIND(MID(B14,8,1)&amp;"x","0x1x2x3x4x5x6x7x8x9x"))),IF(COUNTIFS(取得!$A$8:$A$38,B14)=1,INDEX(取得!$B$8:$B$38,MATCH(B14,取得!$A$8:$A$38,0)),NA()),NA()))</f>
        <v/>
      </c>
      <c r="F14" s="13" t="str">
        <f aca="false">IF(COUNTA(A14:D14)=0,"",IF(AND(ISTEXT(C14),LEN(C14)=8,EXACT(LEFT(C14,4),"GRT-"),ISNUMBER(FIND(MID(C14,5,1)&amp;"x","0x1x2x3x4x5x6x7x8x9x")),ISNUMBER(FIND(MID(C14,6,1)&amp;"x","0x1x2x3x4x5x6x7x8x9x")),ISNUMBER(FIND(MID(C14,7,1)&amp;"x","0x1x2x3x4x5x6x7x8x9x")),ISNUMBER(FIND(MID(C14,8,1)&amp;"x","0x1x2x3x4x5x6x7x8x9x"))),IF(COUNTIFS(付与!$A$8:$A$27,C14)=1,INDEX(付与!$B$8:$B$27,MATCH(C14,付与!$A$8:$A$27,0)),NA()),NA()))</f>
        <v/>
      </c>
      <c r="G14" s="13" t="str">
        <f aca="false">IF(COUNTA(A14:D14)=0,"",IF(AND(ISTEXT(C14),LEN(C14)=8,EXACT(LEFT(C14,4),"GRT-"),ISNUMBER(FIND(MID(C14,5,1)&amp;"x","0x1x2x3x4x5x6x7x8x9x")),ISNUMBER(FIND(MID(C14,6,1)&amp;"x","0x1x2x3x4x5x6x7x8x9x")),ISNUMBER(FIND(MID(C14,7,1)&amp;"x","0x1x2x3x4x5x6x7x8x9x")),ISNUMBER(FIND(MID(C14,8,1)&amp;"x","0x1x2x3x4x5x6x7x8x9x"))),IF(COUNTIFS(付与!$A$8:$A$27,C14)=1,INDEX(付与!$C$8:$C$27,MATCH(C14,付与!$A$8:$A$27,0)),NA()),NA()))</f>
        <v/>
      </c>
      <c r="H14" s="1" t="str">
        <f aca="false">IF(COUNTA(A14:D14)=0,"",IF(NOT(AND(ISTEXT(A14),LEN(A14)=8,EXACT(LEFT(A14,4),"ALL-"),ISNUMBER(FIND(MID(A14,5,1)&amp;"x","0x1x2x3x4x5x6x7x8x9x")),ISNUMBER(FIND(MID(A14,6,1)&amp;"x","0x1x2x3x4x5x6x7x8x9x")),ISNUMBER(FIND(MID(A14,7,1)&amp;"x","0x1x2x3x4x5x6x7x8x9x")),ISNUMBER(FIND(MID(A14,8,1)&amp;"x","0x1x2x3x4x5x6x7x8x9x")))),"IDはALL-と半角数字4桁",IF(COUNTIFS($A$8:$A$107,A14)&gt;1,"配分IDが重複",IF(NOT(AND(ISTEXT(B14),LEN(B14)=8,EXACT(LEFT(B14,4),"USE-"),ISNUMBER(FIND(MID(B14,5,1)&amp;"x","0x1x2x3x4x5x6x7x8x9x")),ISNUMBER(FIND(MID(B14,6,1)&amp;"x","0x1x2x3x4x5x6x7x8x9x")),ISNUMBER(FIND(MID(B14,7,1)&amp;"x","0x1x2x3x4x5x6x7x8x9x")),ISNUMBER(FIND(MID(B14,8,1)&amp;"x","0x1x2x3x4x5x6x7x8x9x")))),"取得IDの形式を確認",IF(COUNTIFS(取得!$A$8:$A$38,B14)&lt;&gt;1,"取得IDが不明・重複",IF(NOT(AND(ISTEXT(C14),LEN(C14)=8,EXACT(LEFT(C14,4),"GRT-"),ISNUMBER(FIND(MID(C14,5,1)&amp;"x","0x1x2x3x4x5x6x7x8x9x")),ISNUMBER(FIND(MID(C14,6,1)&amp;"x","0x1x2x3x4x5x6x7x8x9x")),ISNUMBER(FIND(MID(C14,7,1)&amp;"x","0x1x2x3x4x5x6x7x8x9x")),ISNUMBER(FIND(MID(C14,8,1)&amp;"x","0x1x2x3x4x5x6x7x8x9x")))),"付与IDの形式を確認",IF(COUNTIFS(付与!$A$8:$A$27,C14)&lt;&gt;1,"付与IDが不明・重複",IF(NOT(AND(ISNUMBER(D14),OR(D14=0.5,D14=1))),"配分は0.5日または1日",IF(COUNTIFS($B$8:$B$107,B14,$C$8:$C$107,C14)&gt;1,"同じ取得/付与の組合せが重複",IF(OR(E14&lt;F14,E14&gt;G14),"取得日が有効期間外","確認済み"))))))))))</f>
        <v/>
      </c>
      <c r="I14" s="1" t="str">
        <f aca="false">IF(H14="","",IF(H14="確認済み",0,1))</f>
        <v/>
      </c>
      <c r="J14" s="4" t="str">
        <f aca="false">IF(H14="","",IF(OR(I14&lt;&gt;0,有休残数!$I$3&lt;&gt;0),NA(),IF(E14&lt;=有休残数!$B$3,D14,0)))</f>
        <v/>
      </c>
      <c r="K14" s="1" t="str">
        <f aca="false">IF(H14="","",IF(I14&lt;&gt;0,0,IF(有休残数!$I$3&lt;&gt;0,0,IF(AND(ISNUMBER(E14),E14=INDEX(取得!$B$8:$B$38,MATCH(B14,取得!$A$8:$A$38,0)),ISNUMBER(F14),F14=INDEX(付与!$B$8:$B$27,MATCH(C14,付与!$A$8:$A$27,0)),ISNUMBER(G14),G14=INDEX(付与!$C$8:$C$27,MATCH(C14,付与!$A$8:$A$27,0)),ISNUMBER(J14),J14=IF(E14&lt;=有休残数!$B$3,D14,0)),0,1))))</f>
        <v/>
      </c>
    </row>
    <row r="15" customFormat="false" ht="32" hidden="false" customHeight="true" outlineLevel="0" collapsed="false">
      <c r="A15" s="10"/>
      <c r="B15" s="10"/>
      <c r="C15" s="10"/>
      <c r="D15" s="11"/>
      <c r="E15" s="13" t="str">
        <f aca="false">IF(COUNTA(A15:D15)=0,"",IF(AND(ISTEXT(B15),LEN(B15)=8,EXACT(LEFT(B15,4),"USE-"),ISNUMBER(FIND(MID(B15,5,1)&amp;"x","0x1x2x3x4x5x6x7x8x9x")),ISNUMBER(FIND(MID(B15,6,1)&amp;"x","0x1x2x3x4x5x6x7x8x9x")),ISNUMBER(FIND(MID(B15,7,1)&amp;"x","0x1x2x3x4x5x6x7x8x9x")),ISNUMBER(FIND(MID(B15,8,1)&amp;"x","0x1x2x3x4x5x6x7x8x9x"))),IF(COUNTIFS(取得!$A$8:$A$38,B15)=1,INDEX(取得!$B$8:$B$38,MATCH(B15,取得!$A$8:$A$38,0)),NA()),NA()))</f>
        <v/>
      </c>
      <c r="F15" s="13" t="str">
        <f aca="false">IF(COUNTA(A15:D15)=0,"",IF(AND(ISTEXT(C15),LEN(C15)=8,EXACT(LEFT(C15,4),"GRT-"),ISNUMBER(FIND(MID(C15,5,1)&amp;"x","0x1x2x3x4x5x6x7x8x9x")),ISNUMBER(FIND(MID(C15,6,1)&amp;"x","0x1x2x3x4x5x6x7x8x9x")),ISNUMBER(FIND(MID(C15,7,1)&amp;"x","0x1x2x3x4x5x6x7x8x9x")),ISNUMBER(FIND(MID(C15,8,1)&amp;"x","0x1x2x3x4x5x6x7x8x9x"))),IF(COUNTIFS(付与!$A$8:$A$27,C15)=1,INDEX(付与!$B$8:$B$27,MATCH(C15,付与!$A$8:$A$27,0)),NA()),NA()))</f>
        <v/>
      </c>
      <c r="G15" s="13" t="str">
        <f aca="false">IF(COUNTA(A15:D15)=0,"",IF(AND(ISTEXT(C15),LEN(C15)=8,EXACT(LEFT(C15,4),"GRT-"),ISNUMBER(FIND(MID(C15,5,1)&amp;"x","0x1x2x3x4x5x6x7x8x9x")),ISNUMBER(FIND(MID(C15,6,1)&amp;"x","0x1x2x3x4x5x6x7x8x9x")),ISNUMBER(FIND(MID(C15,7,1)&amp;"x","0x1x2x3x4x5x6x7x8x9x")),ISNUMBER(FIND(MID(C15,8,1)&amp;"x","0x1x2x3x4x5x6x7x8x9x"))),IF(COUNTIFS(付与!$A$8:$A$27,C15)=1,INDEX(付与!$C$8:$C$27,MATCH(C15,付与!$A$8:$A$27,0)),NA()),NA()))</f>
        <v/>
      </c>
      <c r="H15" s="1" t="str">
        <f aca="false">IF(COUNTA(A15:D15)=0,"",IF(NOT(AND(ISTEXT(A15),LEN(A15)=8,EXACT(LEFT(A15,4),"ALL-"),ISNUMBER(FIND(MID(A15,5,1)&amp;"x","0x1x2x3x4x5x6x7x8x9x")),ISNUMBER(FIND(MID(A15,6,1)&amp;"x","0x1x2x3x4x5x6x7x8x9x")),ISNUMBER(FIND(MID(A15,7,1)&amp;"x","0x1x2x3x4x5x6x7x8x9x")),ISNUMBER(FIND(MID(A15,8,1)&amp;"x","0x1x2x3x4x5x6x7x8x9x")))),"IDはALL-と半角数字4桁",IF(COUNTIFS($A$8:$A$107,A15)&gt;1,"配分IDが重複",IF(NOT(AND(ISTEXT(B15),LEN(B15)=8,EXACT(LEFT(B15,4),"USE-"),ISNUMBER(FIND(MID(B15,5,1)&amp;"x","0x1x2x3x4x5x6x7x8x9x")),ISNUMBER(FIND(MID(B15,6,1)&amp;"x","0x1x2x3x4x5x6x7x8x9x")),ISNUMBER(FIND(MID(B15,7,1)&amp;"x","0x1x2x3x4x5x6x7x8x9x")),ISNUMBER(FIND(MID(B15,8,1)&amp;"x","0x1x2x3x4x5x6x7x8x9x")))),"取得IDの形式を確認",IF(COUNTIFS(取得!$A$8:$A$38,B15)&lt;&gt;1,"取得IDが不明・重複",IF(NOT(AND(ISTEXT(C15),LEN(C15)=8,EXACT(LEFT(C15,4),"GRT-"),ISNUMBER(FIND(MID(C15,5,1)&amp;"x","0x1x2x3x4x5x6x7x8x9x")),ISNUMBER(FIND(MID(C15,6,1)&amp;"x","0x1x2x3x4x5x6x7x8x9x")),ISNUMBER(FIND(MID(C15,7,1)&amp;"x","0x1x2x3x4x5x6x7x8x9x")),ISNUMBER(FIND(MID(C15,8,1)&amp;"x","0x1x2x3x4x5x6x7x8x9x")))),"付与IDの形式を確認",IF(COUNTIFS(付与!$A$8:$A$27,C15)&lt;&gt;1,"付与IDが不明・重複",IF(NOT(AND(ISNUMBER(D15),OR(D15=0.5,D15=1))),"配分は0.5日または1日",IF(COUNTIFS($B$8:$B$107,B15,$C$8:$C$107,C15)&gt;1,"同じ取得/付与の組合せが重複",IF(OR(E15&lt;F15,E15&gt;G15),"取得日が有効期間外","確認済み"))))))))))</f>
        <v/>
      </c>
      <c r="I15" s="1" t="str">
        <f aca="false">IF(H15="","",IF(H15="確認済み",0,1))</f>
        <v/>
      </c>
      <c r="J15" s="4" t="str">
        <f aca="false">IF(H15="","",IF(OR(I15&lt;&gt;0,有休残数!$I$3&lt;&gt;0),NA(),IF(E15&lt;=有休残数!$B$3,D15,0)))</f>
        <v/>
      </c>
      <c r="K15" s="1" t="str">
        <f aca="false">IF(H15="","",IF(I15&lt;&gt;0,0,IF(有休残数!$I$3&lt;&gt;0,0,IF(AND(ISNUMBER(E15),E15=INDEX(取得!$B$8:$B$38,MATCH(B15,取得!$A$8:$A$38,0)),ISNUMBER(F15),F15=INDEX(付与!$B$8:$B$27,MATCH(C15,付与!$A$8:$A$27,0)),ISNUMBER(G15),G15=INDEX(付与!$C$8:$C$27,MATCH(C15,付与!$A$8:$A$27,0)),ISNUMBER(J15),J15=IF(E15&lt;=有休残数!$B$3,D15,0)),0,1))))</f>
        <v/>
      </c>
    </row>
    <row r="16" customFormat="false" ht="32" hidden="false" customHeight="true" outlineLevel="0" collapsed="false">
      <c r="A16" s="10"/>
      <c r="B16" s="10"/>
      <c r="C16" s="10"/>
      <c r="D16" s="11"/>
      <c r="E16" s="13" t="str">
        <f aca="false">IF(COUNTA(A16:D16)=0,"",IF(AND(ISTEXT(B16),LEN(B16)=8,EXACT(LEFT(B16,4),"USE-"),ISNUMBER(FIND(MID(B16,5,1)&amp;"x","0x1x2x3x4x5x6x7x8x9x")),ISNUMBER(FIND(MID(B16,6,1)&amp;"x","0x1x2x3x4x5x6x7x8x9x")),ISNUMBER(FIND(MID(B16,7,1)&amp;"x","0x1x2x3x4x5x6x7x8x9x")),ISNUMBER(FIND(MID(B16,8,1)&amp;"x","0x1x2x3x4x5x6x7x8x9x"))),IF(COUNTIFS(取得!$A$8:$A$38,B16)=1,INDEX(取得!$B$8:$B$38,MATCH(B16,取得!$A$8:$A$38,0)),NA()),NA()))</f>
        <v/>
      </c>
      <c r="F16" s="13" t="str">
        <f aca="false">IF(COUNTA(A16:D16)=0,"",IF(AND(ISTEXT(C16),LEN(C16)=8,EXACT(LEFT(C16,4),"GRT-"),ISNUMBER(FIND(MID(C16,5,1)&amp;"x","0x1x2x3x4x5x6x7x8x9x")),ISNUMBER(FIND(MID(C16,6,1)&amp;"x","0x1x2x3x4x5x6x7x8x9x")),ISNUMBER(FIND(MID(C16,7,1)&amp;"x","0x1x2x3x4x5x6x7x8x9x")),ISNUMBER(FIND(MID(C16,8,1)&amp;"x","0x1x2x3x4x5x6x7x8x9x"))),IF(COUNTIFS(付与!$A$8:$A$27,C16)=1,INDEX(付与!$B$8:$B$27,MATCH(C16,付与!$A$8:$A$27,0)),NA()),NA()))</f>
        <v/>
      </c>
      <c r="G16" s="13" t="str">
        <f aca="false">IF(COUNTA(A16:D16)=0,"",IF(AND(ISTEXT(C16),LEN(C16)=8,EXACT(LEFT(C16,4),"GRT-"),ISNUMBER(FIND(MID(C16,5,1)&amp;"x","0x1x2x3x4x5x6x7x8x9x")),ISNUMBER(FIND(MID(C16,6,1)&amp;"x","0x1x2x3x4x5x6x7x8x9x")),ISNUMBER(FIND(MID(C16,7,1)&amp;"x","0x1x2x3x4x5x6x7x8x9x")),ISNUMBER(FIND(MID(C16,8,1)&amp;"x","0x1x2x3x4x5x6x7x8x9x"))),IF(COUNTIFS(付与!$A$8:$A$27,C16)=1,INDEX(付与!$C$8:$C$27,MATCH(C16,付与!$A$8:$A$27,0)),NA()),NA()))</f>
        <v/>
      </c>
      <c r="H16" s="1" t="str">
        <f aca="false">IF(COUNTA(A16:D16)=0,"",IF(NOT(AND(ISTEXT(A16),LEN(A16)=8,EXACT(LEFT(A16,4),"ALL-"),ISNUMBER(FIND(MID(A16,5,1)&amp;"x","0x1x2x3x4x5x6x7x8x9x")),ISNUMBER(FIND(MID(A16,6,1)&amp;"x","0x1x2x3x4x5x6x7x8x9x")),ISNUMBER(FIND(MID(A16,7,1)&amp;"x","0x1x2x3x4x5x6x7x8x9x")),ISNUMBER(FIND(MID(A16,8,1)&amp;"x","0x1x2x3x4x5x6x7x8x9x")))),"IDはALL-と半角数字4桁",IF(COUNTIFS($A$8:$A$107,A16)&gt;1,"配分IDが重複",IF(NOT(AND(ISTEXT(B16),LEN(B16)=8,EXACT(LEFT(B16,4),"USE-"),ISNUMBER(FIND(MID(B16,5,1)&amp;"x","0x1x2x3x4x5x6x7x8x9x")),ISNUMBER(FIND(MID(B16,6,1)&amp;"x","0x1x2x3x4x5x6x7x8x9x")),ISNUMBER(FIND(MID(B16,7,1)&amp;"x","0x1x2x3x4x5x6x7x8x9x")),ISNUMBER(FIND(MID(B16,8,1)&amp;"x","0x1x2x3x4x5x6x7x8x9x")))),"取得IDの形式を確認",IF(COUNTIFS(取得!$A$8:$A$38,B16)&lt;&gt;1,"取得IDが不明・重複",IF(NOT(AND(ISTEXT(C16),LEN(C16)=8,EXACT(LEFT(C16,4),"GRT-"),ISNUMBER(FIND(MID(C16,5,1)&amp;"x","0x1x2x3x4x5x6x7x8x9x")),ISNUMBER(FIND(MID(C16,6,1)&amp;"x","0x1x2x3x4x5x6x7x8x9x")),ISNUMBER(FIND(MID(C16,7,1)&amp;"x","0x1x2x3x4x5x6x7x8x9x")),ISNUMBER(FIND(MID(C16,8,1)&amp;"x","0x1x2x3x4x5x6x7x8x9x")))),"付与IDの形式を確認",IF(COUNTIFS(付与!$A$8:$A$27,C16)&lt;&gt;1,"付与IDが不明・重複",IF(NOT(AND(ISNUMBER(D16),OR(D16=0.5,D16=1))),"配分は0.5日または1日",IF(COUNTIFS($B$8:$B$107,B16,$C$8:$C$107,C16)&gt;1,"同じ取得/付与の組合せが重複",IF(OR(E16&lt;F16,E16&gt;G16),"取得日が有効期間外","確認済み"))))))))))</f>
        <v/>
      </c>
      <c r="I16" s="1" t="str">
        <f aca="false">IF(H16="","",IF(H16="確認済み",0,1))</f>
        <v/>
      </c>
      <c r="J16" s="4" t="str">
        <f aca="false">IF(H16="","",IF(OR(I16&lt;&gt;0,有休残数!$I$3&lt;&gt;0),NA(),IF(E16&lt;=有休残数!$B$3,D16,0)))</f>
        <v/>
      </c>
      <c r="K16" s="1" t="str">
        <f aca="false">IF(H16="","",IF(I16&lt;&gt;0,0,IF(有休残数!$I$3&lt;&gt;0,0,IF(AND(ISNUMBER(E16),E16=INDEX(取得!$B$8:$B$38,MATCH(B16,取得!$A$8:$A$38,0)),ISNUMBER(F16),F16=INDEX(付与!$B$8:$B$27,MATCH(C16,付与!$A$8:$A$27,0)),ISNUMBER(G16),G16=INDEX(付与!$C$8:$C$27,MATCH(C16,付与!$A$8:$A$27,0)),ISNUMBER(J16),J16=IF(E16&lt;=有休残数!$B$3,D16,0)),0,1))))</f>
        <v/>
      </c>
    </row>
    <row r="17" customFormat="false" ht="32" hidden="false" customHeight="true" outlineLevel="0" collapsed="false">
      <c r="A17" s="10"/>
      <c r="B17" s="10"/>
      <c r="C17" s="10"/>
      <c r="D17" s="11"/>
      <c r="E17" s="13" t="str">
        <f aca="false">IF(COUNTA(A17:D17)=0,"",IF(AND(ISTEXT(B17),LEN(B17)=8,EXACT(LEFT(B17,4),"USE-"),ISNUMBER(FIND(MID(B17,5,1)&amp;"x","0x1x2x3x4x5x6x7x8x9x")),ISNUMBER(FIND(MID(B17,6,1)&amp;"x","0x1x2x3x4x5x6x7x8x9x")),ISNUMBER(FIND(MID(B17,7,1)&amp;"x","0x1x2x3x4x5x6x7x8x9x")),ISNUMBER(FIND(MID(B17,8,1)&amp;"x","0x1x2x3x4x5x6x7x8x9x"))),IF(COUNTIFS(取得!$A$8:$A$38,B17)=1,INDEX(取得!$B$8:$B$38,MATCH(B17,取得!$A$8:$A$38,0)),NA()),NA()))</f>
        <v/>
      </c>
      <c r="F17" s="13" t="str">
        <f aca="false">IF(COUNTA(A17:D17)=0,"",IF(AND(ISTEXT(C17),LEN(C17)=8,EXACT(LEFT(C17,4),"GRT-"),ISNUMBER(FIND(MID(C17,5,1)&amp;"x","0x1x2x3x4x5x6x7x8x9x")),ISNUMBER(FIND(MID(C17,6,1)&amp;"x","0x1x2x3x4x5x6x7x8x9x")),ISNUMBER(FIND(MID(C17,7,1)&amp;"x","0x1x2x3x4x5x6x7x8x9x")),ISNUMBER(FIND(MID(C17,8,1)&amp;"x","0x1x2x3x4x5x6x7x8x9x"))),IF(COUNTIFS(付与!$A$8:$A$27,C17)=1,INDEX(付与!$B$8:$B$27,MATCH(C17,付与!$A$8:$A$27,0)),NA()),NA()))</f>
        <v/>
      </c>
      <c r="G17" s="13" t="str">
        <f aca="false">IF(COUNTA(A17:D17)=0,"",IF(AND(ISTEXT(C17),LEN(C17)=8,EXACT(LEFT(C17,4),"GRT-"),ISNUMBER(FIND(MID(C17,5,1)&amp;"x","0x1x2x3x4x5x6x7x8x9x")),ISNUMBER(FIND(MID(C17,6,1)&amp;"x","0x1x2x3x4x5x6x7x8x9x")),ISNUMBER(FIND(MID(C17,7,1)&amp;"x","0x1x2x3x4x5x6x7x8x9x")),ISNUMBER(FIND(MID(C17,8,1)&amp;"x","0x1x2x3x4x5x6x7x8x9x"))),IF(COUNTIFS(付与!$A$8:$A$27,C17)=1,INDEX(付与!$C$8:$C$27,MATCH(C17,付与!$A$8:$A$27,0)),NA()),NA()))</f>
        <v/>
      </c>
      <c r="H17" s="1" t="str">
        <f aca="false">IF(COUNTA(A17:D17)=0,"",IF(NOT(AND(ISTEXT(A17),LEN(A17)=8,EXACT(LEFT(A17,4),"ALL-"),ISNUMBER(FIND(MID(A17,5,1)&amp;"x","0x1x2x3x4x5x6x7x8x9x")),ISNUMBER(FIND(MID(A17,6,1)&amp;"x","0x1x2x3x4x5x6x7x8x9x")),ISNUMBER(FIND(MID(A17,7,1)&amp;"x","0x1x2x3x4x5x6x7x8x9x")),ISNUMBER(FIND(MID(A17,8,1)&amp;"x","0x1x2x3x4x5x6x7x8x9x")))),"IDはALL-と半角数字4桁",IF(COUNTIFS($A$8:$A$107,A17)&gt;1,"配分IDが重複",IF(NOT(AND(ISTEXT(B17),LEN(B17)=8,EXACT(LEFT(B17,4),"USE-"),ISNUMBER(FIND(MID(B17,5,1)&amp;"x","0x1x2x3x4x5x6x7x8x9x")),ISNUMBER(FIND(MID(B17,6,1)&amp;"x","0x1x2x3x4x5x6x7x8x9x")),ISNUMBER(FIND(MID(B17,7,1)&amp;"x","0x1x2x3x4x5x6x7x8x9x")),ISNUMBER(FIND(MID(B17,8,1)&amp;"x","0x1x2x3x4x5x6x7x8x9x")))),"取得IDの形式を確認",IF(COUNTIFS(取得!$A$8:$A$38,B17)&lt;&gt;1,"取得IDが不明・重複",IF(NOT(AND(ISTEXT(C17),LEN(C17)=8,EXACT(LEFT(C17,4),"GRT-"),ISNUMBER(FIND(MID(C17,5,1)&amp;"x","0x1x2x3x4x5x6x7x8x9x")),ISNUMBER(FIND(MID(C17,6,1)&amp;"x","0x1x2x3x4x5x6x7x8x9x")),ISNUMBER(FIND(MID(C17,7,1)&amp;"x","0x1x2x3x4x5x6x7x8x9x")),ISNUMBER(FIND(MID(C17,8,1)&amp;"x","0x1x2x3x4x5x6x7x8x9x")))),"付与IDの形式を確認",IF(COUNTIFS(付与!$A$8:$A$27,C17)&lt;&gt;1,"付与IDが不明・重複",IF(NOT(AND(ISNUMBER(D17),OR(D17=0.5,D17=1))),"配分は0.5日または1日",IF(COUNTIFS($B$8:$B$107,B17,$C$8:$C$107,C17)&gt;1,"同じ取得/付与の組合せが重複",IF(OR(E17&lt;F17,E17&gt;G17),"取得日が有効期間外","確認済み"))))))))))</f>
        <v/>
      </c>
      <c r="I17" s="1" t="str">
        <f aca="false">IF(H17="","",IF(H17="確認済み",0,1))</f>
        <v/>
      </c>
      <c r="J17" s="4" t="str">
        <f aca="false">IF(H17="","",IF(OR(I17&lt;&gt;0,有休残数!$I$3&lt;&gt;0),NA(),IF(E17&lt;=有休残数!$B$3,D17,0)))</f>
        <v/>
      </c>
      <c r="K17" s="1" t="str">
        <f aca="false">IF(H17="","",IF(I17&lt;&gt;0,0,IF(有休残数!$I$3&lt;&gt;0,0,IF(AND(ISNUMBER(E17),E17=INDEX(取得!$B$8:$B$38,MATCH(B17,取得!$A$8:$A$38,0)),ISNUMBER(F17),F17=INDEX(付与!$B$8:$B$27,MATCH(C17,付与!$A$8:$A$27,0)),ISNUMBER(G17),G17=INDEX(付与!$C$8:$C$27,MATCH(C17,付与!$A$8:$A$27,0)),ISNUMBER(J17),J17=IF(E17&lt;=有休残数!$B$3,D17,0)),0,1))))</f>
        <v/>
      </c>
    </row>
    <row r="18" customFormat="false" ht="32" hidden="false" customHeight="true" outlineLevel="0" collapsed="false">
      <c r="A18" s="10"/>
      <c r="B18" s="10"/>
      <c r="C18" s="10"/>
      <c r="D18" s="11"/>
      <c r="E18" s="13" t="str">
        <f aca="false">IF(COUNTA(A18:D18)=0,"",IF(AND(ISTEXT(B18),LEN(B18)=8,EXACT(LEFT(B18,4),"USE-"),ISNUMBER(FIND(MID(B18,5,1)&amp;"x","0x1x2x3x4x5x6x7x8x9x")),ISNUMBER(FIND(MID(B18,6,1)&amp;"x","0x1x2x3x4x5x6x7x8x9x")),ISNUMBER(FIND(MID(B18,7,1)&amp;"x","0x1x2x3x4x5x6x7x8x9x")),ISNUMBER(FIND(MID(B18,8,1)&amp;"x","0x1x2x3x4x5x6x7x8x9x"))),IF(COUNTIFS(取得!$A$8:$A$38,B18)=1,INDEX(取得!$B$8:$B$38,MATCH(B18,取得!$A$8:$A$38,0)),NA()),NA()))</f>
        <v/>
      </c>
      <c r="F18" s="13" t="str">
        <f aca="false">IF(COUNTA(A18:D18)=0,"",IF(AND(ISTEXT(C18),LEN(C18)=8,EXACT(LEFT(C18,4),"GRT-"),ISNUMBER(FIND(MID(C18,5,1)&amp;"x","0x1x2x3x4x5x6x7x8x9x")),ISNUMBER(FIND(MID(C18,6,1)&amp;"x","0x1x2x3x4x5x6x7x8x9x")),ISNUMBER(FIND(MID(C18,7,1)&amp;"x","0x1x2x3x4x5x6x7x8x9x")),ISNUMBER(FIND(MID(C18,8,1)&amp;"x","0x1x2x3x4x5x6x7x8x9x"))),IF(COUNTIFS(付与!$A$8:$A$27,C18)=1,INDEX(付与!$B$8:$B$27,MATCH(C18,付与!$A$8:$A$27,0)),NA()),NA()))</f>
        <v/>
      </c>
      <c r="G18" s="13" t="str">
        <f aca="false">IF(COUNTA(A18:D18)=0,"",IF(AND(ISTEXT(C18),LEN(C18)=8,EXACT(LEFT(C18,4),"GRT-"),ISNUMBER(FIND(MID(C18,5,1)&amp;"x","0x1x2x3x4x5x6x7x8x9x")),ISNUMBER(FIND(MID(C18,6,1)&amp;"x","0x1x2x3x4x5x6x7x8x9x")),ISNUMBER(FIND(MID(C18,7,1)&amp;"x","0x1x2x3x4x5x6x7x8x9x")),ISNUMBER(FIND(MID(C18,8,1)&amp;"x","0x1x2x3x4x5x6x7x8x9x"))),IF(COUNTIFS(付与!$A$8:$A$27,C18)=1,INDEX(付与!$C$8:$C$27,MATCH(C18,付与!$A$8:$A$27,0)),NA()),NA()))</f>
        <v/>
      </c>
      <c r="H18" s="1" t="str">
        <f aca="false">IF(COUNTA(A18:D18)=0,"",IF(NOT(AND(ISTEXT(A18),LEN(A18)=8,EXACT(LEFT(A18,4),"ALL-"),ISNUMBER(FIND(MID(A18,5,1)&amp;"x","0x1x2x3x4x5x6x7x8x9x")),ISNUMBER(FIND(MID(A18,6,1)&amp;"x","0x1x2x3x4x5x6x7x8x9x")),ISNUMBER(FIND(MID(A18,7,1)&amp;"x","0x1x2x3x4x5x6x7x8x9x")),ISNUMBER(FIND(MID(A18,8,1)&amp;"x","0x1x2x3x4x5x6x7x8x9x")))),"IDはALL-と半角数字4桁",IF(COUNTIFS($A$8:$A$107,A18)&gt;1,"配分IDが重複",IF(NOT(AND(ISTEXT(B18),LEN(B18)=8,EXACT(LEFT(B18,4),"USE-"),ISNUMBER(FIND(MID(B18,5,1)&amp;"x","0x1x2x3x4x5x6x7x8x9x")),ISNUMBER(FIND(MID(B18,6,1)&amp;"x","0x1x2x3x4x5x6x7x8x9x")),ISNUMBER(FIND(MID(B18,7,1)&amp;"x","0x1x2x3x4x5x6x7x8x9x")),ISNUMBER(FIND(MID(B18,8,1)&amp;"x","0x1x2x3x4x5x6x7x8x9x")))),"取得IDの形式を確認",IF(COUNTIFS(取得!$A$8:$A$38,B18)&lt;&gt;1,"取得IDが不明・重複",IF(NOT(AND(ISTEXT(C18),LEN(C18)=8,EXACT(LEFT(C18,4),"GRT-"),ISNUMBER(FIND(MID(C18,5,1)&amp;"x","0x1x2x3x4x5x6x7x8x9x")),ISNUMBER(FIND(MID(C18,6,1)&amp;"x","0x1x2x3x4x5x6x7x8x9x")),ISNUMBER(FIND(MID(C18,7,1)&amp;"x","0x1x2x3x4x5x6x7x8x9x")),ISNUMBER(FIND(MID(C18,8,1)&amp;"x","0x1x2x3x4x5x6x7x8x9x")))),"付与IDの形式を確認",IF(COUNTIFS(付与!$A$8:$A$27,C18)&lt;&gt;1,"付与IDが不明・重複",IF(NOT(AND(ISNUMBER(D18),OR(D18=0.5,D18=1))),"配分は0.5日または1日",IF(COUNTIFS($B$8:$B$107,B18,$C$8:$C$107,C18)&gt;1,"同じ取得/付与の組合せが重複",IF(OR(E18&lt;F18,E18&gt;G18),"取得日が有効期間外","確認済み"))))))))))</f>
        <v/>
      </c>
      <c r="I18" s="1" t="str">
        <f aca="false">IF(H18="","",IF(H18="確認済み",0,1))</f>
        <v/>
      </c>
      <c r="J18" s="4" t="str">
        <f aca="false">IF(H18="","",IF(OR(I18&lt;&gt;0,有休残数!$I$3&lt;&gt;0),NA(),IF(E18&lt;=有休残数!$B$3,D18,0)))</f>
        <v/>
      </c>
      <c r="K18" s="1" t="str">
        <f aca="false">IF(H18="","",IF(I18&lt;&gt;0,0,IF(有休残数!$I$3&lt;&gt;0,0,IF(AND(ISNUMBER(E18),E18=INDEX(取得!$B$8:$B$38,MATCH(B18,取得!$A$8:$A$38,0)),ISNUMBER(F18),F18=INDEX(付与!$B$8:$B$27,MATCH(C18,付与!$A$8:$A$27,0)),ISNUMBER(G18),G18=INDEX(付与!$C$8:$C$27,MATCH(C18,付与!$A$8:$A$27,0)),ISNUMBER(J18),J18=IF(E18&lt;=有休残数!$B$3,D18,0)),0,1))))</f>
        <v/>
      </c>
    </row>
    <row r="19" customFormat="false" ht="32" hidden="false" customHeight="true" outlineLevel="0" collapsed="false">
      <c r="A19" s="10"/>
      <c r="B19" s="10"/>
      <c r="C19" s="10"/>
      <c r="D19" s="11"/>
      <c r="E19" s="13" t="str">
        <f aca="false">IF(COUNTA(A19:D19)=0,"",IF(AND(ISTEXT(B19),LEN(B19)=8,EXACT(LEFT(B19,4),"USE-"),ISNUMBER(FIND(MID(B19,5,1)&amp;"x","0x1x2x3x4x5x6x7x8x9x")),ISNUMBER(FIND(MID(B19,6,1)&amp;"x","0x1x2x3x4x5x6x7x8x9x")),ISNUMBER(FIND(MID(B19,7,1)&amp;"x","0x1x2x3x4x5x6x7x8x9x")),ISNUMBER(FIND(MID(B19,8,1)&amp;"x","0x1x2x3x4x5x6x7x8x9x"))),IF(COUNTIFS(取得!$A$8:$A$38,B19)=1,INDEX(取得!$B$8:$B$38,MATCH(B19,取得!$A$8:$A$38,0)),NA()),NA()))</f>
        <v/>
      </c>
      <c r="F19" s="13" t="str">
        <f aca="false">IF(COUNTA(A19:D19)=0,"",IF(AND(ISTEXT(C19),LEN(C19)=8,EXACT(LEFT(C19,4),"GRT-"),ISNUMBER(FIND(MID(C19,5,1)&amp;"x","0x1x2x3x4x5x6x7x8x9x")),ISNUMBER(FIND(MID(C19,6,1)&amp;"x","0x1x2x3x4x5x6x7x8x9x")),ISNUMBER(FIND(MID(C19,7,1)&amp;"x","0x1x2x3x4x5x6x7x8x9x")),ISNUMBER(FIND(MID(C19,8,1)&amp;"x","0x1x2x3x4x5x6x7x8x9x"))),IF(COUNTIFS(付与!$A$8:$A$27,C19)=1,INDEX(付与!$B$8:$B$27,MATCH(C19,付与!$A$8:$A$27,0)),NA()),NA()))</f>
        <v/>
      </c>
      <c r="G19" s="13" t="str">
        <f aca="false">IF(COUNTA(A19:D19)=0,"",IF(AND(ISTEXT(C19),LEN(C19)=8,EXACT(LEFT(C19,4),"GRT-"),ISNUMBER(FIND(MID(C19,5,1)&amp;"x","0x1x2x3x4x5x6x7x8x9x")),ISNUMBER(FIND(MID(C19,6,1)&amp;"x","0x1x2x3x4x5x6x7x8x9x")),ISNUMBER(FIND(MID(C19,7,1)&amp;"x","0x1x2x3x4x5x6x7x8x9x")),ISNUMBER(FIND(MID(C19,8,1)&amp;"x","0x1x2x3x4x5x6x7x8x9x"))),IF(COUNTIFS(付与!$A$8:$A$27,C19)=1,INDEX(付与!$C$8:$C$27,MATCH(C19,付与!$A$8:$A$27,0)),NA()),NA()))</f>
        <v/>
      </c>
      <c r="H19" s="1" t="str">
        <f aca="false">IF(COUNTA(A19:D19)=0,"",IF(NOT(AND(ISTEXT(A19),LEN(A19)=8,EXACT(LEFT(A19,4),"ALL-"),ISNUMBER(FIND(MID(A19,5,1)&amp;"x","0x1x2x3x4x5x6x7x8x9x")),ISNUMBER(FIND(MID(A19,6,1)&amp;"x","0x1x2x3x4x5x6x7x8x9x")),ISNUMBER(FIND(MID(A19,7,1)&amp;"x","0x1x2x3x4x5x6x7x8x9x")),ISNUMBER(FIND(MID(A19,8,1)&amp;"x","0x1x2x3x4x5x6x7x8x9x")))),"IDはALL-と半角数字4桁",IF(COUNTIFS($A$8:$A$107,A19)&gt;1,"配分IDが重複",IF(NOT(AND(ISTEXT(B19),LEN(B19)=8,EXACT(LEFT(B19,4),"USE-"),ISNUMBER(FIND(MID(B19,5,1)&amp;"x","0x1x2x3x4x5x6x7x8x9x")),ISNUMBER(FIND(MID(B19,6,1)&amp;"x","0x1x2x3x4x5x6x7x8x9x")),ISNUMBER(FIND(MID(B19,7,1)&amp;"x","0x1x2x3x4x5x6x7x8x9x")),ISNUMBER(FIND(MID(B19,8,1)&amp;"x","0x1x2x3x4x5x6x7x8x9x")))),"取得IDの形式を確認",IF(COUNTIFS(取得!$A$8:$A$38,B19)&lt;&gt;1,"取得IDが不明・重複",IF(NOT(AND(ISTEXT(C19),LEN(C19)=8,EXACT(LEFT(C19,4),"GRT-"),ISNUMBER(FIND(MID(C19,5,1)&amp;"x","0x1x2x3x4x5x6x7x8x9x")),ISNUMBER(FIND(MID(C19,6,1)&amp;"x","0x1x2x3x4x5x6x7x8x9x")),ISNUMBER(FIND(MID(C19,7,1)&amp;"x","0x1x2x3x4x5x6x7x8x9x")),ISNUMBER(FIND(MID(C19,8,1)&amp;"x","0x1x2x3x4x5x6x7x8x9x")))),"付与IDの形式を確認",IF(COUNTIFS(付与!$A$8:$A$27,C19)&lt;&gt;1,"付与IDが不明・重複",IF(NOT(AND(ISNUMBER(D19),OR(D19=0.5,D19=1))),"配分は0.5日または1日",IF(COUNTIFS($B$8:$B$107,B19,$C$8:$C$107,C19)&gt;1,"同じ取得/付与の組合せが重複",IF(OR(E19&lt;F19,E19&gt;G19),"取得日が有効期間外","確認済み"))))))))))</f>
        <v/>
      </c>
      <c r="I19" s="1" t="str">
        <f aca="false">IF(H19="","",IF(H19="確認済み",0,1))</f>
        <v/>
      </c>
      <c r="J19" s="4" t="str">
        <f aca="false">IF(H19="","",IF(OR(I19&lt;&gt;0,有休残数!$I$3&lt;&gt;0),NA(),IF(E19&lt;=有休残数!$B$3,D19,0)))</f>
        <v/>
      </c>
      <c r="K19" s="1" t="str">
        <f aca="false">IF(H19="","",IF(I19&lt;&gt;0,0,IF(有休残数!$I$3&lt;&gt;0,0,IF(AND(ISNUMBER(E19),E19=INDEX(取得!$B$8:$B$38,MATCH(B19,取得!$A$8:$A$38,0)),ISNUMBER(F19),F19=INDEX(付与!$B$8:$B$27,MATCH(C19,付与!$A$8:$A$27,0)),ISNUMBER(G19),G19=INDEX(付与!$C$8:$C$27,MATCH(C19,付与!$A$8:$A$27,0)),ISNUMBER(J19),J19=IF(E19&lt;=有休残数!$B$3,D19,0)),0,1))))</f>
        <v/>
      </c>
    </row>
    <row r="20" customFormat="false" ht="32" hidden="false" customHeight="true" outlineLevel="0" collapsed="false">
      <c r="A20" s="10"/>
      <c r="B20" s="10"/>
      <c r="C20" s="10"/>
      <c r="D20" s="11"/>
      <c r="E20" s="13" t="str">
        <f aca="false">IF(COUNTA(A20:D20)=0,"",IF(AND(ISTEXT(B20),LEN(B20)=8,EXACT(LEFT(B20,4),"USE-"),ISNUMBER(FIND(MID(B20,5,1)&amp;"x","0x1x2x3x4x5x6x7x8x9x")),ISNUMBER(FIND(MID(B20,6,1)&amp;"x","0x1x2x3x4x5x6x7x8x9x")),ISNUMBER(FIND(MID(B20,7,1)&amp;"x","0x1x2x3x4x5x6x7x8x9x")),ISNUMBER(FIND(MID(B20,8,1)&amp;"x","0x1x2x3x4x5x6x7x8x9x"))),IF(COUNTIFS(取得!$A$8:$A$38,B20)=1,INDEX(取得!$B$8:$B$38,MATCH(B20,取得!$A$8:$A$38,0)),NA()),NA()))</f>
        <v/>
      </c>
      <c r="F20" s="13" t="str">
        <f aca="false">IF(COUNTA(A20:D20)=0,"",IF(AND(ISTEXT(C20),LEN(C20)=8,EXACT(LEFT(C20,4),"GRT-"),ISNUMBER(FIND(MID(C20,5,1)&amp;"x","0x1x2x3x4x5x6x7x8x9x")),ISNUMBER(FIND(MID(C20,6,1)&amp;"x","0x1x2x3x4x5x6x7x8x9x")),ISNUMBER(FIND(MID(C20,7,1)&amp;"x","0x1x2x3x4x5x6x7x8x9x")),ISNUMBER(FIND(MID(C20,8,1)&amp;"x","0x1x2x3x4x5x6x7x8x9x"))),IF(COUNTIFS(付与!$A$8:$A$27,C20)=1,INDEX(付与!$B$8:$B$27,MATCH(C20,付与!$A$8:$A$27,0)),NA()),NA()))</f>
        <v/>
      </c>
      <c r="G20" s="13" t="str">
        <f aca="false">IF(COUNTA(A20:D20)=0,"",IF(AND(ISTEXT(C20),LEN(C20)=8,EXACT(LEFT(C20,4),"GRT-"),ISNUMBER(FIND(MID(C20,5,1)&amp;"x","0x1x2x3x4x5x6x7x8x9x")),ISNUMBER(FIND(MID(C20,6,1)&amp;"x","0x1x2x3x4x5x6x7x8x9x")),ISNUMBER(FIND(MID(C20,7,1)&amp;"x","0x1x2x3x4x5x6x7x8x9x")),ISNUMBER(FIND(MID(C20,8,1)&amp;"x","0x1x2x3x4x5x6x7x8x9x"))),IF(COUNTIFS(付与!$A$8:$A$27,C20)=1,INDEX(付与!$C$8:$C$27,MATCH(C20,付与!$A$8:$A$27,0)),NA()),NA()))</f>
        <v/>
      </c>
      <c r="H20" s="1" t="str">
        <f aca="false">IF(COUNTA(A20:D20)=0,"",IF(NOT(AND(ISTEXT(A20),LEN(A20)=8,EXACT(LEFT(A20,4),"ALL-"),ISNUMBER(FIND(MID(A20,5,1)&amp;"x","0x1x2x3x4x5x6x7x8x9x")),ISNUMBER(FIND(MID(A20,6,1)&amp;"x","0x1x2x3x4x5x6x7x8x9x")),ISNUMBER(FIND(MID(A20,7,1)&amp;"x","0x1x2x3x4x5x6x7x8x9x")),ISNUMBER(FIND(MID(A20,8,1)&amp;"x","0x1x2x3x4x5x6x7x8x9x")))),"IDはALL-と半角数字4桁",IF(COUNTIFS($A$8:$A$107,A20)&gt;1,"配分IDが重複",IF(NOT(AND(ISTEXT(B20),LEN(B20)=8,EXACT(LEFT(B20,4),"USE-"),ISNUMBER(FIND(MID(B20,5,1)&amp;"x","0x1x2x3x4x5x6x7x8x9x")),ISNUMBER(FIND(MID(B20,6,1)&amp;"x","0x1x2x3x4x5x6x7x8x9x")),ISNUMBER(FIND(MID(B20,7,1)&amp;"x","0x1x2x3x4x5x6x7x8x9x")),ISNUMBER(FIND(MID(B20,8,1)&amp;"x","0x1x2x3x4x5x6x7x8x9x")))),"取得IDの形式を確認",IF(COUNTIFS(取得!$A$8:$A$38,B20)&lt;&gt;1,"取得IDが不明・重複",IF(NOT(AND(ISTEXT(C20),LEN(C20)=8,EXACT(LEFT(C20,4),"GRT-"),ISNUMBER(FIND(MID(C20,5,1)&amp;"x","0x1x2x3x4x5x6x7x8x9x")),ISNUMBER(FIND(MID(C20,6,1)&amp;"x","0x1x2x3x4x5x6x7x8x9x")),ISNUMBER(FIND(MID(C20,7,1)&amp;"x","0x1x2x3x4x5x6x7x8x9x")),ISNUMBER(FIND(MID(C20,8,1)&amp;"x","0x1x2x3x4x5x6x7x8x9x")))),"付与IDの形式を確認",IF(COUNTIFS(付与!$A$8:$A$27,C20)&lt;&gt;1,"付与IDが不明・重複",IF(NOT(AND(ISNUMBER(D20),OR(D20=0.5,D20=1))),"配分は0.5日または1日",IF(COUNTIFS($B$8:$B$107,B20,$C$8:$C$107,C20)&gt;1,"同じ取得/付与の組合せが重複",IF(OR(E20&lt;F20,E20&gt;G20),"取得日が有効期間外","確認済み"))))))))))</f>
        <v/>
      </c>
      <c r="I20" s="1" t="str">
        <f aca="false">IF(H20="","",IF(H20="確認済み",0,1))</f>
        <v/>
      </c>
      <c r="J20" s="4" t="str">
        <f aca="false">IF(H20="","",IF(OR(I20&lt;&gt;0,有休残数!$I$3&lt;&gt;0),NA(),IF(E20&lt;=有休残数!$B$3,D20,0)))</f>
        <v/>
      </c>
      <c r="K20" s="1" t="str">
        <f aca="false">IF(H20="","",IF(I20&lt;&gt;0,0,IF(有休残数!$I$3&lt;&gt;0,0,IF(AND(ISNUMBER(E20),E20=INDEX(取得!$B$8:$B$38,MATCH(B20,取得!$A$8:$A$38,0)),ISNUMBER(F20),F20=INDEX(付与!$B$8:$B$27,MATCH(C20,付与!$A$8:$A$27,0)),ISNUMBER(G20),G20=INDEX(付与!$C$8:$C$27,MATCH(C20,付与!$A$8:$A$27,0)),ISNUMBER(J20),J20=IF(E20&lt;=有休残数!$B$3,D20,0)),0,1))))</f>
        <v/>
      </c>
    </row>
    <row r="21" customFormat="false" ht="32" hidden="false" customHeight="true" outlineLevel="0" collapsed="false">
      <c r="A21" s="10"/>
      <c r="B21" s="10"/>
      <c r="C21" s="10"/>
      <c r="D21" s="11"/>
      <c r="E21" s="13" t="str">
        <f aca="false">IF(COUNTA(A21:D21)=0,"",IF(AND(ISTEXT(B21),LEN(B21)=8,EXACT(LEFT(B21,4),"USE-"),ISNUMBER(FIND(MID(B21,5,1)&amp;"x","0x1x2x3x4x5x6x7x8x9x")),ISNUMBER(FIND(MID(B21,6,1)&amp;"x","0x1x2x3x4x5x6x7x8x9x")),ISNUMBER(FIND(MID(B21,7,1)&amp;"x","0x1x2x3x4x5x6x7x8x9x")),ISNUMBER(FIND(MID(B21,8,1)&amp;"x","0x1x2x3x4x5x6x7x8x9x"))),IF(COUNTIFS(取得!$A$8:$A$38,B21)=1,INDEX(取得!$B$8:$B$38,MATCH(B21,取得!$A$8:$A$38,0)),NA()),NA()))</f>
        <v/>
      </c>
      <c r="F21" s="13" t="str">
        <f aca="false">IF(COUNTA(A21:D21)=0,"",IF(AND(ISTEXT(C21),LEN(C21)=8,EXACT(LEFT(C21,4),"GRT-"),ISNUMBER(FIND(MID(C21,5,1)&amp;"x","0x1x2x3x4x5x6x7x8x9x")),ISNUMBER(FIND(MID(C21,6,1)&amp;"x","0x1x2x3x4x5x6x7x8x9x")),ISNUMBER(FIND(MID(C21,7,1)&amp;"x","0x1x2x3x4x5x6x7x8x9x")),ISNUMBER(FIND(MID(C21,8,1)&amp;"x","0x1x2x3x4x5x6x7x8x9x"))),IF(COUNTIFS(付与!$A$8:$A$27,C21)=1,INDEX(付与!$B$8:$B$27,MATCH(C21,付与!$A$8:$A$27,0)),NA()),NA()))</f>
        <v/>
      </c>
      <c r="G21" s="13" t="str">
        <f aca="false">IF(COUNTA(A21:D21)=0,"",IF(AND(ISTEXT(C21),LEN(C21)=8,EXACT(LEFT(C21,4),"GRT-"),ISNUMBER(FIND(MID(C21,5,1)&amp;"x","0x1x2x3x4x5x6x7x8x9x")),ISNUMBER(FIND(MID(C21,6,1)&amp;"x","0x1x2x3x4x5x6x7x8x9x")),ISNUMBER(FIND(MID(C21,7,1)&amp;"x","0x1x2x3x4x5x6x7x8x9x")),ISNUMBER(FIND(MID(C21,8,1)&amp;"x","0x1x2x3x4x5x6x7x8x9x"))),IF(COUNTIFS(付与!$A$8:$A$27,C21)=1,INDEX(付与!$C$8:$C$27,MATCH(C21,付与!$A$8:$A$27,0)),NA()),NA()))</f>
        <v/>
      </c>
      <c r="H21" s="1" t="str">
        <f aca="false">IF(COUNTA(A21:D21)=0,"",IF(NOT(AND(ISTEXT(A21),LEN(A21)=8,EXACT(LEFT(A21,4),"ALL-"),ISNUMBER(FIND(MID(A21,5,1)&amp;"x","0x1x2x3x4x5x6x7x8x9x")),ISNUMBER(FIND(MID(A21,6,1)&amp;"x","0x1x2x3x4x5x6x7x8x9x")),ISNUMBER(FIND(MID(A21,7,1)&amp;"x","0x1x2x3x4x5x6x7x8x9x")),ISNUMBER(FIND(MID(A21,8,1)&amp;"x","0x1x2x3x4x5x6x7x8x9x")))),"IDはALL-と半角数字4桁",IF(COUNTIFS($A$8:$A$107,A21)&gt;1,"配分IDが重複",IF(NOT(AND(ISTEXT(B21),LEN(B21)=8,EXACT(LEFT(B21,4),"USE-"),ISNUMBER(FIND(MID(B21,5,1)&amp;"x","0x1x2x3x4x5x6x7x8x9x")),ISNUMBER(FIND(MID(B21,6,1)&amp;"x","0x1x2x3x4x5x6x7x8x9x")),ISNUMBER(FIND(MID(B21,7,1)&amp;"x","0x1x2x3x4x5x6x7x8x9x")),ISNUMBER(FIND(MID(B21,8,1)&amp;"x","0x1x2x3x4x5x6x7x8x9x")))),"取得IDの形式を確認",IF(COUNTIFS(取得!$A$8:$A$38,B21)&lt;&gt;1,"取得IDが不明・重複",IF(NOT(AND(ISTEXT(C21),LEN(C21)=8,EXACT(LEFT(C21,4),"GRT-"),ISNUMBER(FIND(MID(C21,5,1)&amp;"x","0x1x2x3x4x5x6x7x8x9x")),ISNUMBER(FIND(MID(C21,6,1)&amp;"x","0x1x2x3x4x5x6x7x8x9x")),ISNUMBER(FIND(MID(C21,7,1)&amp;"x","0x1x2x3x4x5x6x7x8x9x")),ISNUMBER(FIND(MID(C21,8,1)&amp;"x","0x1x2x3x4x5x6x7x8x9x")))),"付与IDの形式を確認",IF(COUNTIFS(付与!$A$8:$A$27,C21)&lt;&gt;1,"付与IDが不明・重複",IF(NOT(AND(ISNUMBER(D21),OR(D21=0.5,D21=1))),"配分は0.5日または1日",IF(COUNTIFS($B$8:$B$107,B21,$C$8:$C$107,C21)&gt;1,"同じ取得/付与の組合せが重複",IF(OR(E21&lt;F21,E21&gt;G21),"取得日が有効期間外","確認済み"))))))))))</f>
        <v/>
      </c>
      <c r="I21" s="1" t="str">
        <f aca="false">IF(H21="","",IF(H21="確認済み",0,1))</f>
        <v/>
      </c>
      <c r="J21" s="4" t="str">
        <f aca="false">IF(H21="","",IF(OR(I21&lt;&gt;0,有休残数!$I$3&lt;&gt;0),NA(),IF(E21&lt;=有休残数!$B$3,D21,0)))</f>
        <v/>
      </c>
      <c r="K21" s="1" t="str">
        <f aca="false">IF(H21="","",IF(I21&lt;&gt;0,0,IF(有休残数!$I$3&lt;&gt;0,0,IF(AND(ISNUMBER(E21),E21=INDEX(取得!$B$8:$B$38,MATCH(B21,取得!$A$8:$A$38,0)),ISNUMBER(F21),F21=INDEX(付与!$B$8:$B$27,MATCH(C21,付与!$A$8:$A$27,0)),ISNUMBER(G21),G21=INDEX(付与!$C$8:$C$27,MATCH(C21,付与!$A$8:$A$27,0)),ISNUMBER(J21),J21=IF(E21&lt;=有休残数!$B$3,D21,0)),0,1))))</f>
        <v/>
      </c>
    </row>
    <row r="22" customFormat="false" ht="32" hidden="false" customHeight="true" outlineLevel="0" collapsed="false">
      <c r="A22" s="10"/>
      <c r="B22" s="10"/>
      <c r="C22" s="10"/>
      <c r="D22" s="11"/>
      <c r="E22" s="13" t="str">
        <f aca="false">IF(COUNTA(A22:D22)=0,"",IF(AND(ISTEXT(B22),LEN(B22)=8,EXACT(LEFT(B22,4),"USE-"),ISNUMBER(FIND(MID(B22,5,1)&amp;"x","0x1x2x3x4x5x6x7x8x9x")),ISNUMBER(FIND(MID(B22,6,1)&amp;"x","0x1x2x3x4x5x6x7x8x9x")),ISNUMBER(FIND(MID(B22,7,1)&amp;"x","0x1x2x3x4x5x6x7x8x9x")),ISNUMBER(FIND(MID(B22,8,1)&amp;"x","0x1x2x3x4x5x6x7x8x9x"))),IF(COUNTIFS(取得!$A$8:$A$38,B22)=1,INDEX(取得!$B$8:$B$38,MATCH(B22,取得!$A$8:$A$38,0)),NA()),NA()))</f>
        <v/>
      </c>
      <c r="F22" s="13" t="str">
        <f aca="false">IF(COUNTA(A22:D22)=0,"",IF(AND(ISTEXT(C22),LEN(C22)=8,EXACT(LEFT(C22,4),"GRT-"),ISNUMBER(FIND(MID(C22,5,1)&amp;"x","0x1x2x3x4x5x6x7x8x9x")),ISNUMBER(FIND(MID(C22,6,1)&amp;"x","0x1x2x3x4x5x6x7x8x9x")),ISNUMBER(FIND(MID(C22,7,1)&amp;"x","0x1x2x3x4x5x6x7x8x9x")),ISNUMBER(FIND(MID(C22,8,1)&amp;"x","0x1x2x3x4x5x6x7x8x9x"))),IF(COUNTIFS(付与!$A$8:$A$27,C22)=1,INDEX(付与!$B$8:$B$27,MATCH(C22,付与!$A$8:$A$27,0)),NA()),NA()))</f>
        <v/>
      </c>
      <c r="G22" s="13" t="str">
        <f aca="false">IF(COUNTA(A22:D22)=0,"",IF(AND(ISTEXT(C22),LEN(C22)=8,EXACT(LEFT(C22,4),"GRT-"),ISNUMBER(FIND(MID(C22,5,1)&amp;"x","0x1x2x3x4x5x6x7x8x9x")),ISNUMBER(FIND(MID(C22,6,1)&amp;"x","0x1x2x3x4x5x6x7x8x9x")),ISNUMBER(FIND(MID(C22,7,1)&amp;"x","0x1x2x3x4x5x6x7x8x9x")),ISNUMBER(FIND(MID(C22,8,1)&amp;"x","0x1x2x3x4x5x6x7x8x9x"))),IF(COUNTIFS(付与!$A$8:$A$27,C22)=1,INDEX(付与!$C$8:$C$27,MATCH(C22,付与!$A$8:$A$27,0)),NA()),NA()))</f>
        <v/>
      </c>
      <c r="H22" s="1" t="str">
        <f aca="false">IF(COUNTA(A22:D22)=0,"",IF(NOT(AND(ISTEXT(A22),LEN(A22)=8,EXACT(LEFT(A22,4),"ALL-"),ISNUMBER(FIND(MID(A22,5,1)&amp;"x","0x1x2x3x4x5x6x7x8x9x")),ISNUMBER(FIND(MID(A22,6,1)&amp;"x","0x1x2x3x4x5x6x7x8x9x")),ISNUMBER(FIND(MID(A22,7,1)&amp;"x","0x1x2x3x4x5x6x7x8x9x")),ISNUMBER(FIND(MID(A22,8,1)&amp;"x","0x1x2x3x4x5x6x7x8x9x")))),"IDはALL-と半角数字4桁",IF(COUNTIFS($A$8:$A$107,A22)&gt;1,"配分IDが重複",IF(NOT(AND(ISTEXT(B22),LEN(B22)=8,EXACT(LEFT(B22,4),"USE-"),ISNUMBER(FIND(MID(B22,5,1)&amp;"x","0x1x2x3x4x5x6x7x8x9x")),ISNUMBER(FIND(MID(B22,6,1)&amp;"x","0x1x2x3x4x5x6x7x8x9x")),ISNUMBER(FIND(MID(B22,7,1)&amp;"x","0x1x2x3x4x5x6x7x8x9x")),ISNUMBER(FIND(MID(B22,8,1)&amp;"x","0x1x2x3x4x5x6x7x8x9x")))),"取得IDの形式を確認",IF(COUNTIFS(取得!$A$8:$A$38,B22)&lt;&gt;1,"取得IDが不明・重複",IF(NOT(AND(ISTEXT(C22),LEN(C22)=8,EXACT(LEFT(C22,4),"GRT-"),ISNUMBER(FIND(MID(C22,5,1)&amp;"x","0x1x2x3x4x5x6x7x8x9x")),ISNUMBER(FIND(MID(C22,6,1)&amp;"x","0x1x2x3x4x5x6x7x8x9x")),ISNUMBER(FIND(MID(C22,7,1)&amp;"x","0x1x2x3x4x5x6x7x8x9x")),ISNUMBER(FIND(MID(C22,8,1)&amp;"x","0x1x2x3x4x5x6x7x8x9x")))),"付与IDの形式を確認",IF(COUNTIFS(付与!$A$8:$A$27,C22)&lt;&gt;1,"付与IDが不明・重複",IF(NOT(AND(ISNUMBER(D22),OR(D22=0.5,D22=1))),"配分は0.5日または1日",IF(COUNTIFS($B$8:$B$107,B22,$C$8:$C$107,C22)&gt;1,"同じ取得/付与の組合せが重複",IF(OR(E22&lt;F22,E22&gt;G22),"取得日が有効期間外","確認済み"))))))))))</f>
        <v/>
      </c>
      <c r="I22" s="1" t="str">
        <f aca="false">IF(H22="","",IF(H22="確認済み",0,1))</f>
        <v/>
      </c>
      <c r="J22" s="4" t="str">
        <f aca="false">IF(H22="","",IF(OR(I22&lt;&gt;0,有休残数!$I$3&lt;&gt;0),NA(),IF(E22&lt;=有休残数!$B$3,D22,0)))</f>
        <v/>
      </c>
      <c r="K22" s="1" t="str">
        <f aca="false">IF(H22="","",IF(I22&lt;&gt;0,0,IF(有休残数!$I$3&lt;&gt;0,0,IF(AND(ISNUMBER(E22),E22=INDEX(取得!$B$8:$B$38,MATCH(B22,取得!$A$8:$A$38,0)),ISNUMBER(F22),F22=INDEX(付与!$B$8:$B$27,MATCH(C22,付与!$A$8:$A$27,0)),ISNUMBER(G22),G22=INDEX(付与!$C$8:$C$27,MATCH(C22,付与!$A$8:$A$27,0)),ISNUMBER(J22),J22=IF(E22&lt;=有休残数!$B$3,D22,0)),0,1))))</f>
        <v/>
      </c>
    </row>
    <row r="23" customFormat="false" ht="32" hidden="false" customHeight="true" outlineLevel="0" collapsed="false">
      <c r="A23" s="10"/>
      <c r="B23" s="10"/>
      <c r="C23" s="10"/>
      <c r="D23" s="11"/>
      <c r="E23" s="13" t="str">
        <f aca="false">IF(COUNTA(A23:D23)=0,"",IF(AND(ISTEXT(B23),LEN(B23)=8,EXACT(LEFT(B23,4),"USE-"),ISNUMBER(FIND(MID(B23,5,1)&amp;"x","0x1x2x3x4x5x6x7x8x9x")),ISNUMBER(FIND(MID(B23,6,1)&amp;"x","0x1x2x3x4x5x6x7x8x9x")),ISNUMBER(FIND(MID(B23,7,1)&amp;"x","0x1x2x3x4x5x6x7x8x9x")),ISNUMBER(FIND(MID(B23,8,1)&amp;"x","0x1x2x3x4x5x6x7x8x9x"))),IF(COUNTIFS(取得!$A$8:$A$38,B23)=1,INDEX(取得!$B$8:$B$38,MATCH(B23,取得!$A$8:$A$38,0)),NA()),NA()))</f>
        <v/>
      </c>
      <c r="F23" s="13" t="str">
        <f aca="false">IF(COUNTA(A23:D23)=0,"",IF(AND(ISTEXT(C23),LEN(C23)=8,EXACT(LEFT(C23,4),"GRT-"),ISNUMBER(FIND(MID(C23,5,1)&amp;"x","0x1x2x3x4x5x6x7x8x9x")),ISNUMBER(FIND(MID(C23,6,1)&amp;"x","0x1x2x3x4x5x6x7x8x9x")),ISNUMBER(FIND(MID(C23,7,1)&amp;"x","0x1x2x3x4x5x6x7x8x9x")),ISNUMBER(FIND(MID(C23,8,1)&amp;"x","0x1x2x3x4x5x6x7x8x9x"))),IF(COUNTIFS(付与!$A$8:$A$27,C23)=1,INDEX(付与!$B$8:$B$27,MATCH(C23,付与!$A$8:$A$27,0)),NA()),NA()))</f>
        <v/>
      </c>
      <c r="G23" s="13" t="str">
        <f aca="false">IF(COUNTA(A23:D23)=0,"",IF(AND(ISTEXT(C23),LEN(C23)=8,EXACT(LEFT(C23,4),"GRT-"),ISNUMBER(FIND(MID(C23,5,1)&amp;"x","0x1x2x3x4x5x6x7x8x9x")),ISNUMBER(FIND(MID(C23,6,1)&amp;"x","0x1x2x3x4x5x6x7x8x9x")),ISNUMBER(FIND(MID(C23,7,1)&amp;"x","0x1x2x3x4x5x6x7x8x9x")),ISNUMBER(FIND(MID(C23,8,1)&amp;"x","0x1x2x3x4x5x6x7x8x9x"))),IF(COUNTIFS(付与!$A$8:$A$27,C23)=1,INDEX(付与!$C$8:$C$27,MATCH(C23,付与!$A$8:$A$27,0)),NA()),NA()))</f>
        <v/>
      </c>
      <c r="H23" s="1" t="str">
        <f aca="false">IF(COUNTA(A23:D23)=0,"",IF(NOT(AND(ISTEXT(A23),LEN(A23)=8,EXACT(LEFT(A23,4),"ALL-"),ISNUMBER(FIND(MID(A23,5,1)&amp;"x","0x1x2x3x4x5x6x7x8x9x")),ISNUMBER(FIND(MID(A23,6,1)&amp;"x","0x1x2x3x4x5x6x7x8x9x")),ISNUMBER(FIND(MID(A23,7,1)&amp;"x","0x1x2x3x4x5x6x7x8x9x")),ISNUMBER(FIND(MID(A23,8,1)&amp;"x","0x1x2x3x4x5x6x7x8x9x")))),"IDはALL-と半角数字4桁",IF(COUNTIFS($A$8:$A$107,A23)&gt;1,"配分IDが重複",IF(NOT(AND(ISTEXT(B23),LEN(B23)=8,EXACT(LEFT(B23,4),"USE-"),ISNUMBER(FIND(MID(B23,5,1)&amp;"x","0x1x2x3x4x5x6x7x8x9x")),ISNUMBER(FIND(MID(B23,6,1)&amp;"x","0x1x2x3x4x5x6x7x8x9x")),ISNUMBER(FIND(MID(B23,7,1)&amp;"x","0x1x2x3x4x5x6x7x8x9x")),ISNUMBER(FIND(MID(B23,8,1)&amp;"x","0x1x2x3x4x5x6x7x8x9x")))),"取得IDの形式を確認",IF(COUNTIFS(取得!$A$8:$A$38,B23)&lt;&gt;1,"取得IDが不明・重複",IF(NOT(AND(ISTEXT(C23),LEN(C23)=8,EXACT(LEFT(C23,4),"GRT-"),ISNUMBER(FIND(MID(C23,5,1)&amp;"x","0x1x2x3x4x5x6x7x8x9x")),ISNUMBER(FIND(MID(C23,6,1)&amp;"x","0x1x2x3x4x5x6x7x8x9x")),ISNUMBER(FIND(MID(C23,7,1)&amp;"x","0x1x2x3x4x5x6x7x8x9x")),ISNUMBER(FIND(MID(C23,8,1)&amp;"x","0x1x2x3x4x5x6x7x8x9x")))),"付与IDの形式を確認",IF(COUNTIFS(付与!$A$8:$A$27,C23)&lt;&gt;1,"付与IDが不明・重複",IF(NOT(AND(ISNUMBER(D23),OR(D23=0.5,D23=1))),"配分は0.5日または1日",IF(COUNTIFS($B$8:$B$107,B23,$C$8:$C$107,C23)&gt;1,"同じ取得/付与の組合せが重複",IF(OR(E23&lt;F23,E23&gt;G23),"取得日が有効期間外","確認済み"))))))))))</f>
        <v/>
      </c>
      <c r="I23" s="1" t="str">
        <f aca="false">IF(H23="","",IF(H23="確認済み",0,1))</f>
        <v/>
      </c>
      <c r="J23" s="4" t="str">
        <f aca="false">IF(H23="","",IF(OR(I23&lt;&gt;0,有休残数!$I$3&lt;&gt;0),NA(),IF(E23&lt;=有休残数!$B$3,D23,0)))</f>
        <v/>
      </c>
      <c r="K23" s="1" t="str">
        <f aca="false">IF(H23="","",IF(I23&lt;&gt;0,0,IF(有休残数!$I$3&lt;&gt;0,0,IF(AND(ISNUMBER(E23),E23=INDEX(取得!$B$8:$B$38,MATCH(B23,取得!$A$8:$A$38,0)),ISNUMBER(F23),F23=INDEX(付与!$B$8:$B$27,MATCH(C23,付与!$A$8:$A$27,0)),ISNUMBER(G23),G23=INDEX(付与!$C$8:$C$27,MATCH(C23,付与!$A$8:$A$27,0)),ISNUMBER(J23),J23=IF(E23&lt;=有休残数!$B$3,D23,0)),0,1))))</f>
        <v/>
      </c>
    </row>
    <row r="24" customFormat="false" ht="32" hidden="false" customHeight="true" outlineLevel="0" collapsed="false">
      <c r="A24" s="10"/>
      <c r="B24" s="10"/>
      <c r="C24" s="10"/>
      <c r="D24" s="11"/>
      <c r="E24" s="13" t="str">
        <f aca="false">IF(COUNTA(A24:D24)=0,"",IF(AND(ISTEXT(B24),LEN(B24)=8,EXACT(LEFT(B24,4),"USE-"),ISNUMBER(FIND(MID(B24,5,1)&amp;"x","0x1x2x3x4x5x6x7x8x9x")),ISNUMBER(FIND(MID(B24,6,1)&amp;"x","0x1x2x3x4x5x6x7x8x9x")),ISNUMBER(FIND(MID(B24,7,1)&amp;"x","0x1x2x3x4x5x6x7x8x9x")),ISNUMBER(FIND(MID(B24,8,1)&amp;"x","0x1x2x3x4x5x6x7x8x9x"))),IF(COUNTIFS(取得!$A$8:$A$38,B24)=1,INDEX(取得!$B$8:$B$38,MATCH(B24,取得!$A$8:$A$38,0)),NA()),NA()))</f>
        <v/>
      </c>
      <c r="F24" s="13" t="str">
        <f aca="false">IF(COUNTA(A24:D24)=0,"",IF(AND(ISTEXT(C24),LEN(C24)=8,EXACT(LEFT(C24,4),"GRT-"),ISNUMBER(FIND(MID(C24,5,1)&amp;"x","0x1x2x3x4x5x6x7x8x9x")),ISNUMBER(FIND(MID(C24,6,1)&amp;"x","0x1x2x3x4x5x6x7x8x9x")),ISNUMBER(FIND(MID(C24,7,1)&amp;"x","0x1x2x3x4x5x6x7x8x9x")),ISNUMBER(FIND(MID(C24,8,1)&amp;"x","0x1x2x3x4x5x6x7x8x9x"))),IF(COUNTIFS(付与!$A$8:$A$27,C24)=1,INDEX(付与!$B$8:$B$27,MATCH(C24,付与!$A$8:$A$27,0)),NA()),NA()))</f>
        <v/>
      </c>
      <c r="G24" s="13" t="str">
        <f aca="false">IF(COUNTA(A24:D24)=0,"",IF(AND(ISTEXT(C24),LEN(C24)=8,EXACT(LEFT(C24,4),"GRT-"),ISNUMBER(FIND(MID(C24,5,1)&amp;"x","0x1x2x3x4x5x6x7x8x9x")),ISNUMBER(FIND(MID(C24,6,1)&amp;"x","0x1x2x3x4x5x6x7x8x9x")),ISNUMBER(FIND(MID(C24,7,1)&amp;"x","0x1x2x3x4x5x6x7x8x9x")),ISNUMBER(FIND(MID(C24,8,1)&amp;"x","0x1x2x3x4x5x6x7x8x9x"))),IF(COUNTIFS(付与!$A$8:$A$27,C24)=1,INDEX(付与!$C$8:$C$27,MATCH(C24,付与!$A$8:$A$27,0)),NA()),NA()))</f>
        <v/>
      </c>
      <c r="H24" s="1" t="str">
        <f aca="false">IF(COUNTA(A24:D24)=0,"",IF(NOT(AND(ISTEXT(A24),LEN(A24)=8,EXACT(LEFT(A24,4),"ALL-"),ISNUMBER(FIND(MID(A24,5,1)&amp;"x","0x1x2x3x4x5x6x7x8x9x")),ISNUMBER(FIND(MID(A24,6,1)&amp;"x","0x1x2x3x4x5x6x7x8x9x")),ISNUMBER(FIND(MID(A24,7,1)&amp;"x","0x1x2x3x4x5x6x7x8x9x")),ISNUMBER(FIND(MID(A24,8,1)&amp;"x","0x1x2x3x4x5x6x7x8x9x")))),"IDはALL-と半角数字4桁",IF(COUNTIFS($A$8:$A$107,A24)&gt;1,"配分IDが重複",IF(NOT(AND(ISTEXT(B24),LEN(B24)=8,EXACT(LEFT(B24,4),"USE-"),ISNUMBER(FIND(MID(B24,5,1)&amp;"x","0x1x2x3x4x5x6x7x8x9x")),ISNUMBER(FIND(MID(B24,6,1)&amp;"x","0x1x2x3x4x5x6x7x8x9x")),ISNUMBER(FIND(MID(B24,7,1)&amp;"x","0x1x2x3x4x5x6x7x8x9x")),ISNUMBER(FIND(MID(B24,8,1)&amp;"x","0x1x2x3x4x5x6x7x8x9x")))),"取得IDの形式を確認",IF(COUNTIFS(取得!$A$8:$A$38,B24)&lt;&gt;1,"取得IDが不明・重複",IF(NOT(AND(ISTEXT(C24),LEN(C24)=8,EXACT(LEFT(C24,4),"GRT-"),ISNUMBER(FIND(MID(C24,5,1)&amp;"x","0x1x2x3x4x5x6x7x8x9x")),ISNUMBER(FIND(MID(C24,6,1)&amp;"x","0x1x2x3x4x5x6x7x8x9x")),ISNUMBER(FIND(MID(C24,7,1)&amp;"x","0x1x2x3x4x5x6x7x8x9x")),ISNUMBER(FIND(MID(C24,8,1)&amp;"x","0x1x2x3x4x5x6x7x8x9x")))),"付与IDの形式を確認",IF(COUNTIFS(付与!$A$8:$A$27,C24)&lt;&gt;1,"付与IDが不明・重複",IF(NOT(AND(ISNUMBER(D24),OR(D24=0.5,D24=1))),"配分は0.5日または1日",IF(COUNTIFS($B$8:$B$107,B24,$C$8:$C$107,C24)&gt;1,"同じ取得/付与の組合せが重複",IF(OR(E24&lt;F24,E24&gt;G24),"取得日が有効期間外","確認済み"))))))))))</f>
        <v/>
      </c>
      <c r="I24" s="1" t="str">
        <f aca="false">IF(H24="","",IF(H24="確認済み",0,1))</f>
        <v/>
      </c>
      <c r="J24" s="4" t="str">
        <f aca="false">IF(H24="","",IF(OR(I24&lt;&gt;0,有休残数!$I$3&lt;&gt;0),NA(),IF(E24&lt;=有休残数!$B$3,D24,0)))</f>
        <v/>
      </c>
      <c r="K24" s="1" t="str">
        <f aca="false">IF(H24="","",IF(I24&lt;&gt;0,0,IF(有休残数!$I$3&lt;&gt;0,0,IF(AND(ISNUMBER(E24),E24=INDEX(取得!$B$8:$B$38,MATCH(B24,取得!$A$8:$A$38,0)),ISNUMBER(F24),F24=INDEX(付与!$B$8:$B$27,MATCH(C24,付与!$A$8:$A$27,0)),ISNUMBER(G24),G24=INDEX(付与!$C$8:$C$27,MATCH(C24,付与!$A$8:$A$27,0)),ISNUMBER(J24),J24=IF(E24&lt;=有休残数!$B$3,D24,0)),0,1))))</f>
        <v/>
      </c>
    </row>
    <row r="25" customFormat="false" ht="32" hidden="false" customHeight="true" outlineLevel="0" collapsed="false">
      <c r="A25" s="10"/>
      <c r="B25" s="10"/>
      <c r="C25" s="10"/>
      <c r="D25" s="11"/>
      <c r="E25" s="13" t="str">
        <f aca="false">IF(COUNTA(A25:D25)=0,"",IF(AND(ISTEXT(B25),LEN(B25)=8,EXACT(LEFT(B25,4),"USE-"),ISNUMBER(FIND(MID(B25,5,1)&amp;"x","0x1x2x3x4x5x6x7x8x9x")),ISNUMBER(FIND(MID(B25,6,1)&amp;"x","0x1x2x3x4x5x6x7x8x9x")),ISNUMBER(FIND(MID(B25,7,1)&amp;"x","0x1x2x3x4x5x6x7x8x9x")),ISNUMBER(FIND(MID(B25,8,1)&amp;"x","0x1x2x3x4x5x6x7x8x9x"))),IF(COUNTIFS(取得!$A$8:$A$38,B25)=1,INDEX(取得!$B$8:$B$38,MATCH(B25,取得!$A$8:$A$38,0)),NA()),NA()))</f>
        <v/>
      </c>
      <c r="F25" s="13" t="str">
        <f aca="false">IF(COUNTA(A25:D25)=0,"",IF(AND(ISTEXT(C25),LEN(C25)=8,EXACT(LEFT(C25,4),"GRT-"),ISNUMBER(FIND(MID(C25,5,1)&amp;"x","0x1x2x3x4x5x6x7x8x9x")),ISNUMBER(FIND(MID(C25,6,1)&amp;"x","0x1x2x3x4x5x6x7x8x9x")),ISNUMBER(FIND(MID(C25,7,1)&amp;"x","0x1x2x3x4x5x6x7x8x9x")),ISNUMBER(FIND(MID(C25,8,1)&amp;"x","0x1x2x3x4x5x6x7x8x9x"))),IF(COUNTIFS(付与!$A$8:$A$27,C25)=1,INDEX(付与!$B$8:$B$27,MATCH(C25,付与!$A$8:$A$27,0)),NA()),NA()))</f>
        <v/>
      </c>
      <c r="G25" s="13" t="str">
        <f aca="false">IF(COUNTA(A25:D25)=0,"",IF(AND(ISTEXT(C25),LEN(C25)=8,EXACT(LEFT(C25,4),"GRT-"),ISNUMBER(FIND(MID(C25,5,1)&amp;"x","0x1x2x3x4x5x6x7x8x9x")),ISNUMBER(FIND(MID(C25,6,1)&amp;"x","0x1x2x3x4x5x6x7x8x9x")),ISNUMBER(FIND(MID(C25,7,1)&amp;"x","0x1x2x3x4x5x6x7x8x9x")),ISNUMBER(FIND(MID(C25,8,1)&amp;"x","0x1x2x3x4x5x6x7x8x9x"))),IF(COUNTIFS(付与!$A$8:$A$27,C25)=1,INDEX(付与!$C$8:$C$27,MATCH(C25,付与!$A$8:$A$27,0)),NA()),NA()))</f>
        <v/>
      </c>
      <c r="H25" s="1" t="str">
        <f aca="false">IF(COUNTA(A25:D25)=0,"",IF(NOT(AND(ISTEXT(A25),LEN(A25)=8,EXACT(LEFT(A25,4),"ALL-"),ISNUMBER(FIND(MID(A25,5,1)&amp;"x","0x1x2x3x4x5x6x7x8x9x")),ISNUMBER(FIND(MID(A25,6,1)&amp;"x","0x1x2x3x4x5x6x7x8x9x")),ISNUMBER(FIND(MID(A25,7,1)&amp;"x","0x1x2x3x4x5x6x7x8x9x")),ISNUMBER(FIND(MID(A25,8,1)&amp;"x","0x1x2x3x4x5x6x7x8x9x")))),"IDはALL-と半角数字4桁",IF(COUNTIFS($A$8:$A$107,A25)&gt;1,"配分IDが重複",IF(NOT(AND(ISTEXT(B25),LEN(B25)=8,EXACT(LEFT(B25,4),"USE-"),ISNUMBER(FIND(MID(B25,5,1)&amp;"x","0x1x2x3x4x5x6x7x8x9x")),ISNUMBER(FIND(MID(B25,6,1)&amp;"x","0x1x2x3x4x5x6x7x8x9x")),ISNUMBER(FIND(MID(B25,7,1)&amp;"x","0x1x2x3x4x5x6x7x8x9x")),ISNUMBER(FIND(MID(B25,8,1)&amp;"x","0x1x2x3x4x5x6x7x8x9x")))),"取得IDの形式を確認",IF(COUNTIFS(取得!$A$8:$A$38,B25)&lt;&gt;1,"取得IDが不明・重複",IF(NOT(AND(ISTEXT(C25),LEN(C25)=8,EXACT(LEFT(C25,4),"GRT-"),ISNUMBER(FIND(MID(C25,5,1)&amp;"x","0x1x2x3x4x5x6x7x8x9x")),ISNUMBER(FIND(MID(C25,6,1)&amp;"x","0x1x2x3x4x5x6x7x8x9x")),ISNUMBER(FIND(MID(C25,7,1)&amp;"x","0x1x2x3x4x5x6x7x8x9x")),ISNUMBER(FIND(MID(C25,8,1)&amp;"x","0x1x2x3x4x5x6x7x8x9x")))),"付与IDの形式を確認",IF(COUNTIFS(付与!$A$8:$A$27,C25)&lt;&gt;1,"付与IDが不明・重複",IF(NOT(AND(ISNUMBER(D25),OR(D25=0.5,D25=1))),"配分は0.5日または1日",IF(COUNTIFS($B$8:$B$107,B25,$C$8:$C$107,C25)&gt;1,"同じ取得/付与の組合せが重複",IF(OR(E25&lt;F25,E25&gt;G25),"取得日が有効期間外","確認済み"))))))))))</f>
        <v/>
      </c>
      <c r="I25" s="1" t="str">
        <f aca="false">IF(H25="","",IF(H25="確認済み",0,1))</f>
        <v/>
      </c>
      <c r="J25" s="4" t="str">
        <f aca="false">IF(H25="","",IF(OR(I25&lt;&gt;0,有休残数!$I$3&lt;&gt;0),NA(),IF(E25&lt;=有休残数!$B$3,D25,0)))</f>
        <v/>
      </c>
      <c r="K25" s="1" t="str">
        <f aca="false">IF(H25="","",IF(I25&lt;&gt;0,0,IF(有休残数!$I$3&lt;&gt;0,0,IF(AND(ISNUMBER(E25),E25=INDEX(取得!$B$8:$B$38,MATCH(B25,取得!$A$8:$A$38,0)),ISNUMBER(F25),F25=INDEX(付与!$B$8:$B$27,MATCH(C25,付与!$A$8:$A$27,0)),ISNUMBER(G25),G25=INDEX(付与!$C$8:$C$27,MATCH(C25,付与!$A$8:$A$27,0)),ISNUMBER(J25),J25=IF(E25&lt;=有休残数!$B$3,D25,0)),0,1))))</f>
        <v/>
      </c>
    </row>
    <row r="26" customFormat="false" ht="32" hidden="false" customHeight="true" outlineLevel="0" collapsed="false">
      <c r="A26" s="10"/>
      <c r="B26" s="10"/>
      <c r="C26" s="10"/>
      <c r="D26" s="11"/>
      <c r="E26" s="13" t="str">
        <f aca="false">IF(COUNTA(A26:D26)=0,"",IF(AND(ISTEXT(B26),LEN(B26)=8,EXACT(LEFT(B26,4),"USE-"),ISNUMBER(FIND(MID(B26,5,1)&amp;"x","0x1x2x3x4x5x6x7x8x9x")),ISNUMBER(FIND(MID(B26,6,1)&amp;"x","0x1x2x3x4x5x6x7x8x9x")),ISNUMBER(FIND(MID(B26,7,1)&amp;"x","0x1x2x3x4x5x6x7x8x9x")),ISNUMBER(FIND(MID(B26,8,1)&amp;"x","0x1x2x3x4x5x6x7x8x9x"))),IF(COUNTIFS(取得!$A$8:$A$38,B26)=1,INDEX(取得!$B$8:$B$38,MATCH(B26,取得!$A$8:$A$38,0)),NA()),NA()))</f>
        <v/>
      </c>
      <c r="F26" s="13" t="str">
        <f aca="false">IF(COUNTA(A26:D26)=0,"",IF(AND(ISTEXT(C26),LEN(C26)=8,EXACT(LEFT(C26,4),"GRT-"),ISNUMBER(FIND(MID(C26,5,1)&amp;"x","0x1x2x3x4x5x6x7x8x9x")),ISNUMBER(FIND(MID(C26,6,1)&amp;"x","0x1x2x3x4x5x6x7x8x9x")),ISNUMBER(FIND(MID(C26,7,1)&amp;"x","0x1x2x3x4x5x6x7x8x9x")),ISNUMBER(FIND(MID(C26,8,1)&amp;"x","0x1x2x3x4x5x6x7x8x9x"))),IF(COUNTIFS(付与!$A$8:$A$27,C26)=1,INDEX(付与!$B$8:$B$27,MATCH(C26,付与!$A$8:$A$27,0)),NA()),NA()))</f>
        <v/>
      </c>
      <c r="G26" s="13" t="str">
        <f aca="false">IF(COUNTA(A26:D26)=0,"",IF(AND(ISTEXT(C26),LEN(C26)=8,EXACT(LEFT(C26,4),"GRT-"),ISNUMBER(FIND(MID(C26,5,1)&amp;"x","0x1x2x3x4x5x6x7x8x9x")),ISNUMBER(FIND(MID(C26,6,1)&amp;"x","0x1x2x3x4x5x6x7x8x9x")),ISNUMBER(FIND(MID(C26,7,1)&amp;"x","0x1x2x3x4x5x6x7x8x9x")),ISNUMBER(FIND(MID(C26,8,1)&amp;"x","0x1x2x3x4x5x6x7x8x9x"))),IF(COUNTIFS(付与!$A$8:$A$27,C26)=1,INDEX(付与!$C$8:$C$27,MATCH(C26,付与!$A$8:$A$27,0)),NA()),NA()))</f>
        <v/>
      </c>
      <c r="H26" s="1" t="str">
        <f aca="false">IF(COUNTA(A26:D26)=0,"",IF(NOT(AND(ISTEXT(A26),LEN(A26)=8,EXACT(LEFT(A26,4),"ALL-"),ISNUMBER(FIND(MID(A26,5,1)&amp;"x","0x1x2x3x4x5x6x7x8x9x")),ISNUMBER(FIND(MID(A26,6,1)&amp;"x","0x1x2x3x4x5x6x7x8x9x")),ISNUMBER(FIND(MID(A26,7,1)&amp;"x","0x1x2x3x4x5x6x7x8x9x")),ISNUMBER(FIND(MID(A26,8,1)&amp;"x","0x1x2x3x4x5x6x7x8x9x")))),"IDはALL-と半角数字4桁",IF(COUNTIFS($A$8:$A$107,A26)&gt;1,"配分IDが重複",IF(NOT(AND(ISTEXT(B26),LEN(B26)=8,EXACT(LEFT(B26,4),"USE-"),ISNUMBER(FIND(MID(B26,5,1)&amp;"x","0x1x2x3x4x5x6x7x8x9x")),ISNUMBER(FIND(MID(B26,6,1)&amp;"x","0x1x2x3x4x5x6x7x8x9x")),ISNUMBER(FIND(MID(B26,7,1)&amp;"x","0x1x2x3x4x5x6x7x8x9x")),ISNUMBER(FIND(MID(B26,8,1)&amp;"x","0x1x2x3x4x5x6x7x8x9x")))),"取得IDの形式を確認",IF(COUNTIFS(取得!$A$8:$A$38,B26)&lt;&gt;1,"取得IDが不明・重複",IF(NOT(AND(ISTEXT(C26),LEN(C26)=8,EXACT(LEFT(C26,4),"GRT-"),ISNUMBER(FIND(MID(C26,5,1)&amp;"x","0x1x2x3x4x5x6x7x8x9x")),ISNUMBER(FIND(MID(C26,6,1)&amp;"x","0x1x2x3x4x5x6x7x8x9x")),ISNUMBER(FIND(MID(C26,7,1)&amp;"x","0x1x2x3x4x5x6x7x8x9x")),ISNUMBER(FIND(MID(C26,8,1)&amp;"x","0x1x2x3x4x5x6x7x8x9x")))),"付与IDの形式を確認",IF(COUNTIFS(付与!$A$8:$A$27,C26)&lt;&gt;1,"付与IDが不明・重複",IF(NOT(AND(ISNUMBER(D26),OR(D26=0.5,D26=1))),"配分は0.5日または1日",IF(COUNTIFS($B$8:$B$107,B26,$C$8:$C$107,C26)&gt;1,"同じ取得/付与の組合せが重複",IF(OR(E26&lt;F26,E26&gt;G26),"取得日が有効期間外","確認済み"))))))))))</f>
        <v/>
      </c>
      <c r="I26" s="1" t="str">
        <f aca="false">IF(H26="","",IF(H26="確認済み",0,1))</f>
        <v/>
      </c>
      <c r="J26" s="4" t="str">
        <f aca="false">IF(H26="","",IF(OR(I26&lt;&gt;0,有休残数!$I$3&lt;&gt;0),NA(),IF(E26&lt;=有休残数!$B$3,D26,0)))</f>
        <v/>
      </c>
      <c r="K26" s="1" t="str">
        <f aca="false">IF(H26="","",IF(I26&lt;&gt;0,0,IF(有休残数!$I$3&lt;&gt;0,0,IF(AND(ISNUMBER(E26),E26=INDEX(取得!$B$8:$B$38,MATCH(B26,取得!$A$8:$A$38,0)),ISNUMBER(F26),F26=INDEX(付与!$B$8:$B$27,MATCH(C26,付与!$A$8:$A$27,0)),ISNUMBER(G26),G26=INDEX(付与!$C$8:$C$27,MATCH(C26,付与!$A$8:$A$27,0)),ISNUMBER(J26),J26=IF(E26&lt;=有休残数!$B$3,D26,0)),0,1))))</f>
        <v/>
      </c>
    </row>
    <row r="27" customFormat="false" ht="32" hidden="false" customHeight="true" outlineLevel="0" collapsed="false">
      <c r="A27" s="10"/>
      <c r="B27" s="10"/>
      <c r="C27" s="10"/>
      <c r="D27" s="11"/>
      <c r="E27" s="13" t="str">
        <f aca="false">IF(COUNTA(A27:D27)=0,"",IF(AND(ISTEXT(B27),LEN(B27)=8,EXACT(LEFT(B27,4),"USE-"),ISNUMBER(FIND(MID(B27,5,1)&amp;"x","0x1x2x3x4x5x6x7x8x9x")),ISNUMBER(FIND(MID(B27,6,1)&amp;"x","0x1x2x3x4x5x6x7x8x9x")),ISNUMBER(FIND(MID(B27,7,1)&amp;"x","0x1x2x3x4x5x6x7x8x9x")),ISNUMBER(FIND(MID(B27,8,1)&amp;"x","0x1x2x3x4x5x6x7x8x9x"))),IF(COUNTIFS(取得!$A$8:$A$38,B27)=1,INDEX(取得!$B$8:$B$38,MATCH(B27,取得!$A$8:$A$38,0)),NA()),NA()))</f>
        <v/>
      </c>
      <c r="F27" s="13" t="str">
        <f aca="false">IF(COUNTA(A27:D27)=0,"",IF(AND(ISTEXT(C27),LEN(C27)=8,EXACT(LEFT(C27,4),"GRT-"),ISNUMBER(FIND(MID(C27,5,1)&amp;"x","0x1x2x3x4x5x6x7x8x9x")),ISNUMBER(FIND(MID(C27,6,1)&amp;"x","0x1x2x3x4x5x6x7x8x9x")),ISNUMBER(FIND(MID(C27,7,1)&amp;"x","0x1x2x3x4x5x6x7x8x9x")),ISNUMBER(FIND(MID(C27,8,1)&amp;"x","0x1x2x3x4x5x6x7x8x9x"))),IF(COUNTIFS(付与!$A$8:$A$27,C27)=1,INDEX(付与!$B$8:$B$27,MATCH(C27,付与!$A$8:$A$27,0)),NA()),NA()))</f>
        <v/>
      </c>
      <c r="G27" s="13" t="str">
        <f aca="false">IF(COUNTA(A27:D27)=0,"",IF(AND(ISTEXT(C27),LEN(C27)=8,EXACT(LEFT(C27,4),"GRT-"),ISNUMBER(FIND(MID(C27,5,1)&amp;"x","0x1x2x3x4x5x6x7x8x9x")),ISNUMBER(FIND(MID(C27,6,1)&amp;"x","0x1x2x3x4x5x6x7x8x9x")),ISNUMBER(FIND(MID(C27,7,1)&amp;"x","0x1x2x3x4x5x6x7x8x9x")),ISNUMBER(FIND(MID(C27,8,1)&amp;"x","0x1x2x3x4x5x6x7x8x9x"))),IF(COUNTIFS(付与!$A$8:$A$27,C27)=1,INDEX(付与!$C$8:$C$27,MATCH(C27,付与!$A$8:$A$27,0)),NA()),NA()))</f>
        <v/>
      </c>
      <c r="H27" s="1" t="str">
        <f aca="false">IF(COUNTA(A27:D27)=0,"",IF(NOT(AND(ISTEXT(A27),LEN(A27)=8,EXACT(LEFT(A27,4),"ALL-"),ISNUMBER(FIND(MID(A27,5,1)&amp;"x","0x1x2x3x4x5x6x7x8x9x")),ISNUMBER(FIND(MID(A27,6,1)&amp;"x","0x1x2x3x4x5x6x7x8x9x")),ISNUMBER(FIND(MID(A27,7,1)&amp;"x","0x1x2x3x4x5x6x7x8x9x")),ISNUMBER(FIND(MID(A27,8,1)&amp;"x","0x1x2x3x4x5x6x7x8x9x")))),"IDはALL-と半角数字4桁",IF(COUNTIFS($A$8:$A$107,A27)&gt;1,"配分IDが重複",IF(NOT(AND(ISTEXT(B27),LEN(B27)=8,EXACT(LEFT(B27,4),"USE-"),ISNUMBER(FIND(MID(B27,5,1)&amp;"x","0x1x2x3x4x5x6x7x8x9x")),ISNUMBER(FIND(MID(B27,6,1)&amp;"x","0x1x2x3x4x5x6x7x8x9x")),ISNUMBER(FIND(MID(B27,7,1)&amp;"x","0x1x2x3x4x5x6x7x8x9x")),ISNUMBER(FIND(MID(B27,8,1)&amp;"x","0x1x2x3x4x5x6x7x8x9x")))),"取得IDの形式を確認",IF(COUNTIFS(取得!$A$8:$A$38,B27)&lt;&gt;1,"取得IDが不明・重複",IF(NOT(AND(ISTEXT(C27),LEN(C27)=8,EXACT(LEFT(C27,4),"GRT-"),ISNUMBER(FIND(MID(C27,5,1)&amp;"x","0x1x2x3x4x5x6x7x8x9x")),ISNUMBER(FIND(MID(C27,6,1)&amp;"x","0x1x2x3x4x5x6x7x8x9x")),ISNUMBER(FIND(MID(C27,7,1)&amp;"x","0x1x2x3x4x5x6x7x8x9x")),ISNUMBER(FIND(MID(C27,8,1)&amp;"x","0x1x2x3x4x5x6x7x8x9x")))),"付与IDの形式を確認",IF(COUNTIFS(付与!$A$8:$A$27,C27)&lt;&gt;1,"付与IDが不明・重複",IF(NOT(AND(ISNUMBER(D27),OR(D27=0.5,D27=1))),"配分は0.5日または1日",IF(COUNTIFS($B$8:$B$107,B27,$C$8:$C$107,C27)&gt;1,"同じ取得/付与の組合せが重複",IF(OR(E27&lt;F27,E27&gt;G27),"取得日が有効期間外","確認済み"))))))))))</f>
        <v/>
      </c>
      <c r="I27" s="1" t="str">
        <f aca="false">IF(H27="","",IF(H27="確認済み",0,1))</f>
        <v/>
      </c>
      <c r="J27" s="4" t="str">
        <f aca="false">IF(H27="","",IF(OR(I27&lt;&gt;0,有休残数!$I$3&lt;&gt;0),NA(),IF(E27&lt;=有休残数!$B$3,D27,0)))</f>
        <v/>
      </c>
      <c r="K27" s="1" t="str">
        <f aca="false">IF(H27="","",IF(I27&lt;&gt;0,0,IF(有休残数!$I$3&lt;&gt;0,0,IF(AND(ISNUMBER(E27),E27=INDEX(取得!$B$8:$B$38,MATCH(B27,取得!$A$8:$A$38,0)),ISNUMBER(F27),F27=INDEX(付与!$B$8:$B$27,MATCH(C27,付与!$A$8:$A$27,0)),ISNUMBER(G27),G27=INDEX(付与!$C$8:$C$27,MATCH(C27,付与!$A$8:$A$27,0)),ISNUMBER(J27),J27=IF(E27&lt;=有休残数!$B$3,D27,0)),0,1))))</f>
        <v/>
      </c>
    </row>
    <row r="28" customFormat="false" ht="32" hidden="false" customHeight="true" outlineLevel="0" collapsed="false">
      <c r="A28" s="10"/>
      <c r="B28" s="10"/>
      <c r="C28" s="10"/>
      <c r="D28" s="11"/>
      <c r="E28" s="13" t="str">
        <f aca="false">IF(COUNTA(A28:D28)=0,"",IF(AND(ISTEXT(B28),LEN(B28)=8,EXACT(LEFT(B28,4),"USE-"),ISNUMBER(FIND(MID(B28,5,1)&amp;"x","0x1x2x3x4x5x6x7x8x9x")),ISNUMBER(FIND(MID(B28,6,1)&amp;"x","0x1x2x3x4x5x6x7x8x9x")),ISNUMBER(FIND(MID(B28,7,1)&amp;"x","0x1x2x3x4x5x6x7x8x9x")),ISNUMBER(FIND(MID(B28,8,1)&amp;"x","0x1x2x3x4x5x6x7x8x9x"))),IF(COUNTIFS(取得!$A$8:$A$38,B28)=1,INDEX(取得!$B$8:$B$38,MATCH(B28,取得!$A$8:$A$38,0)),NA()),NA()))</f>
        <v/>
      </c>
      <c r="F28" s="13" t="str">
        <f aca="false">IF(COUNTA(A28:D28)=0,"",IF(AND(ISTEXT(C28),LEN(C28)=8,EXACT(LEFT(C28,4),"GRT-"),ISNUMBER(FIND(MID(C28,5,1)&amp;"x","0x1x2x3x4x5x6x7x8x9x")),ISNUMBER(FIND(MID(C28,6,1)&amp;"x","0x1x2x3x4x5x6x7x8x9x")),ISNUMBER(FIND(MID(C28,7,1)&amp;"x","0x1x2x3x4x5x6x7x8x9x")),ISNUMBER(FIND(MID(C28,8,1)&amp;"x","0x1x2x3x4x5x6x7x8x9x"))),IF(COUNTIFS(付与!$A$8:$A$27,C28)=1,INDEX(付与!$B$8:$B$27,MATCH(C28,付与!$A$8:$A$27,0)),NA()),NA()))</f>
        <v/>
      </c>
      <c r="G28" s="13" t="str">
        <f aca="false">IF(COUNTA(A28:D28)=0,"",IF(AND(ISTEXT(C28),LEN(C28)=8,EXACT(LEFT(C28,4),"GRT-"),ISNUMBER(FIND(MID(C28,5,1)&amp;"x","0x1x2x3x4x5x6x7x8x9x")),ISNUMBER(FIND(MID(C28,6,1)&amp;"x","0x1x2x3x4x5x6x7x8x9x")),ISNUMBER(FIND(MID(C28,7,1)&amp;"x","0x1x2x3x4x5x6x7x8x9x")),ISNUMBER(FIND(MID(C28,8,1)&amp;"x","0x1x2x3x4x5x6x7x8x9x"))),IF(COUNTIFS(付与!$A$8:$A$27,C28)=1,INDEX(付与!$C$8:$C$27,MATCH(C28,付与!$A$8:$A$27,0)),NA()),NA()))</f>
        <v/>
      </c>
      <c r="H28" s="1" t="str">
        <f aca="false">IF(COUNTA(A28:D28)=0,"",IF(NOT(AND(ISTEXT(A28),LEN(A28)=8,EXACT(LEFT(A28,4),"ALL-"),ISNUMBER(FIND(MID(A28,5,1)&amp;"x","0x1x2x3x4x5x6x7x8x9x")),ISNUMBER(FIND(MID(A28,6,1)&amp;"x","0x1x2x3x4x5x6x7x8x9x")),ISNUMBER(FIND(MID(A28,7,1)&amp;"x","0x1x2x3x4x5x6x7x8x9x")),ISNUMBER(FIND(MID(A28,8,1)&amp;"x","0x1x2x3x4x5x6x7x8x9x")))),"IDはALL-と半角数字4桁",IF(COUNTIFS($A$8:$A$107,A28)&gt;1,"配分IDが重複",IF(NOT(AND(ISTEXT(B28),LEN(B28)=8,EXACT(LEFT(B28,4),"USE-"),ISNUMBER(FIND(MID(B28,5,1)&amp;"x","0x1x2x3x4x5x6x7x8x9x")),ISNUMBER(FIND(MID(B28,6,1)&amp;"x","0x1x2x3x4x5x6x7x8x9x")),ISNUMBER(FIND(MID(B28,7,1)&amp;"x","0x1x2x3x4x5x6x7x8x9x")),ISNUMBER(FIND(MID(B28,8,1)&amp;"x","0x1x2x3x4x5x6x7x8x9x")))),"取得IDの形式を確認",IF(COUNTIFS(取得!$A$8:$A$38,B28)&lt;&gt;1,"取得IDが不明・重複",IF(NOT(AND(ISTEXT(C28),LEN(C28)=8,EXACT(LEFT(C28,4),"GRT-"),ISNUMBER(FIND(MID(C28,5,1)&amp;"x","0x1x2x3x4x5x6x7x8x9x")),ISNUMBER(FIND(MID(C28,6,1)&amp;"x","0x1x2x3x4x5x6x7x8x9x")),ISNUMBER(FIND(MID(C28,7,1)&amp;"x","0x1x2x3x4x5x6x7x8x9x")),ISNUMBER(FIND(MID(C28,8,1)&amp;"x","0x1x2x3x4x5x6x7x8x9x")))),"付与IDの形式を確認",IF(COUNTIFS(付与!$A$8:$A$27,C28)&lt;&gt;1,"付与IDが不明・重複",IF(NOT(AND(ISNUMBER(D28),OR(D28=0.5,D28=1))),"配分は0.5日または1日",IF(COUNTIFS($B$8:$B$107,B28,$C$8:$C$107,C28)&gt;1,"同じ取得/付与の組合せが重複",IF(OR(E28&lt;F28,E28&gt;G28),"取得日が有効期間外","確認済み"))))))))))</f>
        <v/>
      </c>
      <c r="I28" s="1" t="str">
        <f aca="false">IF(H28="","",IF(H28="確認済み",0,1))</f>
        <v/>
      </c>
      <c r="J28" s="4" t="str">
        <f aca="false">IF(H28="","",IF(OR(I28&lt;&gt;0,有休残数!$I$3&lt;&gt;0),NA(),IF(E28&lt;=有休残数!$B$3,D28,0)))</f>
        <v/>
      </c>
      <c r="K28" s="1" t="str">
        <f aca="false">IF(H28="","",IF(I28&lt;&gt;0,0,IF(有休残数!$I$3&lt;&gt;0,0,IF(AND(ISNUMBER(E28),E28=INDEX(取得!$B$8:$B$38,MATCH(B28,取得!$A$8:$A$38,0)),ISNUMBER(F28),F28=INDEX(付与!$B$8:$B$27,MATCH(C28,付与!$A$8:$A$27,0)),ISNUMBER(G28),G28=INDEX(付与!$C$8:$C$27,MATCH(C28,付与!$A$8:$A$27,0)),ISNUMBER(J28),J28=IF(E28&lt;=有休残数!$B$3,D28,0)),0,1))))</f>
        <v/>
      </c>
    </row>
    <row r="29" customFormat="false" ht="32" hidden="false" customHeight="true" outlineLevel="0" collapsed="false">
      <c r="A29" s="10"/>
      <c r="B29" s="10"/>
      <c r="C29" s="10"/>
      <c r="D29" s="11"/>
      <c r="E29" s="13" t="str">
        <f aca="false">IF(COUNTA(A29:D29)=0,"",IF(AND(ISTEXT(B29),LEN(B29)=8,EXACT(LEFT(B29,4),"USE-"),ISNUMBER(FIND(MID(B29,5,1)&amp;"x","0x1x2x3x4x5x6x7x8x9x")),ISNUMBER(FIND(MID(B29,6,1)&amp;"x","0x1x2x3x4x5x6x7x8x9x")),ISNUMBER(FIND(MID(B29,7,1)&amp;"x","0x1x2x3x4x5x6x7x8x9x")),ISNUMBER(FIND(MID(B29,8,1)&amp;"x","0x1x2x3x4x5x6x7x8x9x"))),IF(COUNTIFS(取得!$A$8:$A$38,B29)=1,INDEX(取得!$B$8:$B$38,MATCH(B29,取得!$A$8:$A$38,0)),NA()),NA()))</f>
        <v/>
      </c>
      <c r="F29" s="13" t="str">
        <f aca="false">IF(COUNTA(A29:D29)=0,"",IF(AND(ISTEXT(C29),LEN(C29)=8,EXACT(LEFT(C29,4),"GRT-"),ISNUMBER(FIND(MID(C29,5,1)&amp;"x","0x1x2x3x4x5x6x7x8x9x")),ISNUMBER(FIND(MID(C29,6,1)&amp;"x","0x1x2x3x4x5x6x7x8x9x")),ISNUMBER(FIND(MID(C29,7,1)&amp;"x","0x1x2x3x4x5x6x7x8x9x")),ISNUMBER(FIND(MID(C29,8,1)&amp;"x","0x1x2x3x4x5x6x7x8x9x"))),IF(COUNTIFS(付与!$A$8:$A$27,C29)=1,INDEX(付与!$B$8:$B$27,MATCH(C29,付与!$A$8:$A$27,0)),NA()),NA()))</f>
        <v/>
      </c>
      <c r="G29" s="13" t="str">
        <f aca="false">IF(COUNTA(A29:D29)=0,"",IF(AND(ISTEXT(C29),LEN(C29)=8,EXACT(LEFT(C29,4),"GRT-"),ISNUMBER(FIND(MID(C29,5,1)&amp;"x","0x1x2x3x4x5x6x7x8x9x")),ISNUMBER(FIND(MID(C29,6,1)&amp;"x","0x1x2x3x4x5x6x7x8x9x")),ISNUMBER(FIND(MID(C29,7,1)&amp;"x","0x1x2x3x4x5x6x7x8x9x")),ISNUMBER(FIND(MID(C29,8,1)&amp;"x","0x1x2x3x4x5x6x7x8x9x"))),IF(COUNTIFS(付与!$A$8:$A$27,C29)=1,INDEX(付与!$C$8:$C$27,MATCH(C29,付与!$A$8:$A$27,0)),NA()),NA()))</f>
        <v/>
      </c>
      <c r="H29" s="1" t="str">
        <f aca="false">IF(COUNTA(A29:D29)=0,"",IF(NOT(AND(ISTEXT(A29),LEN(A29)=8,EXACT(LEFT(A29,4),"ALL-"),ISNUMBER(FIND(MID(A29,5,1)&amp;"x","0x1x2x3x4x5x6x7x8x9x")),ISNUMBER(FIND(MID(A29,6,1)&amp;"x","0x1x2x3x4x5x6x7x8x9x")),ISNUMBER(FIND(MID(A29,7,1)&amp;"x","0x1x2x3x4x5x6x7x8x9x")),ISNUMBER(FIND(MID(A29,8,1)&amp;"x","0x1x2x3x4x5x6x7x8x9x")))),"IDはALL-と半角数字4桁",IF(COUNTIFS($A$8:$A$107,A29)&gt;1,"配分IDが重複",IF(NOT(AND(ISTEXT(B29),LEN(B29)=8,EXACT(LEFT(B29,4),"USE-"),ISNUMBER(FIND(MID(B29,5,1)&amp;"x","0x1x2x3x4x5x6x7x8x9x")),ISNUMBER(FIND(MID(B29,6,1)&amp;"x","0x1x2x3x4x5x6x7x8x9x")),ISNUMBER(FIND(MID(B29,7,1)&amp;"x","0x1x2x3x4x5x6x7x8x9x")),ISNUMBER(FIND(MID(B29,8,1)&amp;"x","0x1x2x3x4x5x6x7x8x9x")))),"取得IDの形式を確認",IF(COUNTIFS(取得!$A$8:$A$38,B29)&lt;&gt;1,"取得IDが不明・重複",IF(NOT(AND(ISTEXT(C29),LEN(C29)=8,EXACT(LEFT(C29,4),"GRT-"),ISNUMBER(FIND(MID(C29,5,1)&amp;"x","0x1x2x3x4x5x6x7x8x9x")),ISNUMBER(FIND(MID(C29,6,1)&amp;"x","0x1x2x3x4x5x6x7x8x9x")),ISNUMBER(FIND(MID(C29,7,1)&amp;"x","0x1x2x3x4x5x6x7x8x9x")),ISNUMBER(FIND(MID(C29,8,1)&amp;"x","0x1x2x3x4x5x6x7x8x9x")))),"付与IDの形式を確認",IF(COUNTIFS(付与!$A$8:$A$27,C29)&lt;&gt;1,"付与IDが不明・重複",IF(NOT(AND(ISNUMBER(D29),OR(D29=0.5,D29=1))),"配分は0.5日または1日",IF(COUNTIFS($B$8:$B$107,B29,$C$8:$C$107,C29)&gt;1,"同じ取得/付与の組合せが重複",IF(OR(E29&lt;F29,E29&gt;G29),"取得日が有効期間外","確認済み"))))))))))</f>
        <v/>
      </c>
      <c r="I29" s="1" t="str">
        <f aca="false">IF(H29="","",IF(H29="確認済み",0,1))</f>
        <v/>
      </c>
      <c r="J29" s="4" t="str">
        <f aca="false">IF(H29="","",IF(OR(I29&lt;&gt;0,有休残数!$I$3&lt;&gt;0),NA(),IF(E29&lt;=有休残数!$B$3,D29,0)))</f>
        <v/>
      </c>
      <c r="K29" s="1" t="str">
        <f aca="false">IF(H29="","",IF(I29&lt;&gt;0,0,IF(有休残数!$I$3&lt;&gt;0,0,IF(AND(ISNUMBER(E29),E29=INDEX(取得!$B$8:$B$38,MATCH(B29,取得!$A$8:$A$38,0)),ISNUMBER(F29),F29=INDEX(付与!$B$8:$B$27,MATCH(C29,付与!$A$8:$A$27,0)),ISNUMBER(G29),G29=INDEX(付与!$C$8:$C$27,MATCH(C29,付与!$A$8:$A$27,0)),ISNUMBER(J29),J29=IF(E29&lt;=有休残数!$B$3,D29,0)),0,1))))</f>
        <v/>
      </c>
    </row>
    <row r="30" customFormat="false" ht="32" hidden="false" customHeight="true" outlineLevel="0" collapsed="false">
      <c r="A30" s="10"/>
      <c r="B30" s="10"/>
      <c r="C30" s="10"/>
      <c r="D30" s="11"/>
      <c r="E30" s="13" t="str">
        <f aca="false">IF(COUNTA(A30:D30)=0,"",IF(AND(ISTEXT(B30),LEN(B30)=8,EXACT(LEFT(B30,4),"USE-"),ISNUMBER(FIND(MID(B30,5,1)&amp;"x","0x1x2x3x4x5x6x7x8x9x")),ISNUMBER(FIND(MID(B30,6,1)&amp;"x","0x1x2x3x4x5x6x7x8x9x")),ISNUMBER(FIND(MID(B30,7,1)&amp;"x","0x1x2x3x4x5x6x7x8x9x")),ISNUMBER(FIND(MID(B30,8,1)&amp;"x","0x1x2x3x4x5x6x7x8x9x"))),IF(COUNTIFS(取得!$A$8:$A$38,B30)=1,INDEX(取得!$B$8:$B$38,MATCH(B30,取得!$A$8:$A$38,0)),NA()),NA()))</f>
        <v/>
      </c>
      <c r="F30" s="13" t="str">
        <f aca="false">IF(COUNTA(A30:D30)=0,"",IF(AND(ISTEXT(C30),LEN(C30)=8,EXACT(LEFT(C30,4),"GRT-"),ISNUMBER(FIND(MID(C30,5,1)&amp;"x","0x1x2x3x4x5x6x7x8x9x")),ISNUMBER(FIND(MID(C30,6,1)&amp;"x","0x1x2x3x4x5x6x7x8x9x")),ISNUMBER(FIND(MID(C30,7,1)&amp;"x","0x1x2x3x4x5x6x7x8x9x")),ISNUMBER(FIND(MID(C30,8,1)&amp;"x","0x1x2x3x4x5x6x7x8x9x"))),IF(COUNTIFS(付与!$A$8:$A$27,C30)=1,INDEX(付与!$B$8:$B$27,MATCH(C30,付与!$A$8:$A$27,0)),NA()),NA()))</f>
        <v/>
      </c>
      <c r="G30" s="13" t="str">
        <f aca="false">IF(COUNTA(A30:D30)=0,"",IF(AND(ISTEXT(C30),LEN(C30)=8,EXACT(LEFT(C30,4),"GRT-"),ISNUMBER(FIND(MID(C30,5,1)&amp;"x","0x1x2x3x4x5x6x7x8x9x")),ISNUMBER(FIND(MID(C30,6,1)&amp;"x","0x1x2x3x4x5x6x7x8x9x")),ISNUMBER(FIND(MID(C30,7,1)&amp;"x","0x1x2x3x4x5x6x7x8x9x")),ISNUMBER(FIND(MID(C30,8,1)&amp;"x","0x1x2x3x4x5x6x7x8x9x"))),IF(COUNTIFS(付与!$A$8:$A$27,C30)=1,INDEX(付与!$C$8:$C$27,MATCH(C30,付与!$A$8:$A$27,0)),NA()),NA()))</f>
        <v/>
      </c>
      <c r="H30" s="1" t="str">
        <f aca="false">IF(COUNTA(A30:D30)=0,"",IF(NOT(AND(ISTEXT(A30),LEN(A30)=8,EXACT(LEFT(A30,4),"ALL-"),ISNUMBER(FIND(MID(A30,5,1)&amp;"x","0x1x2x3x4x5x6x7x8x9x")),ISNUMBER(FIND(MID(A30,6,1)&amp;"x","0x1x2x3x4x5x6x7x8x9x")),ISNUMBER(FIND(MID(A30,7,1)&amp;"x","0x1x2x3x4x5x6x7x8x9x")),ISNUMBER(FIND(MID(A30,8,1)&amp;"x","0x1x2x3x4x5x6x7x8x9x")))),"IDはALL-と半角数字4桁",IF(COUNTIFS($A$8:$A$107,A30)&gt;1,"配分IDが重複",IF(NOT(AND(ISTEXT(B30),LEN(B30)=8,EXACT(LEFT(B30,4),"USE-"),ISNUMBER(FIND(MID(B30,5,1)&amp;"x","0x1x2x3x4x5x6x7x8x9x")),ISNUMBER(FIND(MID(B30,6,1)&amp;"x","0x1x2x3x4x5x6x7x8x9x")),ISNUMBER(FIND(MID(B30,7,1)&amp;"x","0x1x2x3x4x5x6x7x8x9x")),ISNUMBER(FIND(MID(B30,8,1)&amp;"x","0x1x2x3x4x5x6x7x8x9x")))),"取得IDの形式を確認",IF(COUNTIFS(取得!$A$8:$A$38,B30)&lt;&gt;1,"取得IDが不明・重複",IF(NOT(AND(ISTEXT(C30),LEN(C30)=8,EXACT(LEFT(C30,4),"GRT-"),ISNUMBER(FIND(MID(C30,5,1)&amp;"x","0x1x2x3x4x5x6x7x8x9x")),ISNUMBER(FIND(MID(C30,6,1)&amp;"x","0x1x2x3x4x5x6x7x8x9x")),ISNUMBER(FIND(MID(C30,7,1)&amp;"x","0x1x2x3x4x5x6x7x8x9x")),ISNUMBER(FIND(MID(C30,8,1)&amp;"x","0x1x2x3x4x5x6x7x8x9x")))),"付与IDの形式を確認",IF(COUNTIFS(付与!$A$8:$A$27,C30)&lt;&gt;1,"付与IDが不明・重複",IF(NOT(AND(ISNUMBER(D30),OR(D30=0.5,D30=1))),"配分は0.5日または1日",IF(COUNTIFS($B$8:$B$107,B30,$C$8:$C$107,C30)&gt;1,"同じ取得/付与の組合せが重複",IF(OR(E30&lt;F30,E30&gt;G30),"取得日が有効期間外","確認済み"))))))))))</f>
        <v/>
      </c>
      <c r="I30" s="1" t="str">
        <f aca="false">IF(H30="","",IF(H30="確認済み",0,1))</f>
        <v/>
      </c>
      <c r="J30" s="4" t="str">
        <f aca="false">IF(H30="","",IF(OR(I30&lt;&gt;0,有休残数!$I$3&lt;&gt;0),NA(),IF(E30&lt;=有休残数!$B$3,D30,0)))</f>
        <v/>
      </c>
      <c r="K30" s="1" t="str">
        <f aca="false">IF(H30="","",IF(I30&lt;&gt;0,0,IF(有休残数!$I$3&lt;&gt;0,0,IF(AND(ISNUMBER(E30),E30=INDEX(取得!$B$8:$B$38,MATCH(B30,取得!$A$8:$A$38,0)),ISNUMBER(F30),F30=INDEX(付与!$B$8:$B$27,MATCH(C30,付与!$A$8:$A$27,0)),ISNUMBER(G30),G30=INDEX(付与!$C$8:$C$27,MATCH(C30,付与!$A$8:$A$27,0)),ISNUMBER(J30),J30=IF(E30&lt;=有休残数!$B$3,D30,0)),0,1))))</f>
        <v/>
      </c>
    </row>
    <row r="31" customFormat="false" ht="32" hidden="false" customHeight="true" outlineLevel="0" collapsed="false">
      <c r="A31" s="10"/>
      <c r="B31" s="10"/>
      <c r="C31" s="10"/>
      <c r="D31" s="11"/>
      <c r="E31" s="13" t="str">
        <f aca="false">IF(COUNTA(A31:D31)=0,"",IF(AND(ISTEXT(B31),LEN(B31)=8,EXACT(LEFT(B31,4),"USE-"),ISNUMBER(FIND(MID(B31,5,1)&amp;"x","0x1x2x3x4x5x6x7x8x9x")),ISNUMBER(FIND(MID(B31,6,1)&amp;"x","0x1x2x3x4x5x6x7x8x9x")),ISNUMBER(FIND(MID(B31,7,1)&amp;"x","0x1x2x3x4x5x6x7x8x9x")),ISNUMBER(FIND(MID(B31,8,1)&amp;"x","0x1x2x3x4x5x6x7x8x9x"))),IF(COUNTIFS(取得!$A$8:$A$38,B31)=1,INDEX(取得!$B$8:$B$38,MATCH(B31,取得!$A$8:$A$38,0)),NA()),NA()))</f>
        <v/>
      </c>
      <c r="F31" s="13" t="str">
        <f aca="false">IF(COUNTA(A31:D31)=0,"",IF(AND(ISTEXT(C31),LEN(C31)=8,EXACT(LEFT(C31,4),"GRT-"),ISNUMBER(FIND(MID(C31,5,1)&amp;"x","0x1x2x3x4x5x6x7x8x9x")),ISNUMBER(FIND(MID(C31,6,1)&amp;"x","0x1x2x3x4x5x6x7x8x9x")),ISNUMBER(FIND(MID(C31,7,1)&amp;"x","0x1x2x3x4x5x6x7x8x9x")),ISNUMBER(FIND(MID(C31,8,1)&amp;"x","0x1x2x3x4x5x6x7x8x9x"))),IF(COUNTIFS(付与!$A$8:$A$27,C31)=1,INDEX(付与!$B$8:$B$27,MATCH(C31,付与!$A$8:$A$27,0)),NA()),NA()))</f>
        <v/>
      </c>
      <c r="G31" s="13" t="str">
        <f aca="false">IF(COUNTA(A31:D31)=0,"",IF(AND(ISTEXT(C31),LEN(C31)=8,EXACT(LEFT(C31,4),"GRT-"),ISNUMBER(FIND(MID(C31,5,1)&amp;"x","0x1x2x3x4x5x6x7x8x9x")),ISNUMBER(FIND(MID(C31,6,1)&amp;"x","0x1x2x3x4x5x6x7x8x9x")),ISNUMBER(FIND(MID(C31,7,1)&amp;"x","0x1x2x3x4x5x6x7x8x9x")),ISNUMBER(FIND(MID(C31,8,1)&amp;"x","0x1x2x3x4x5x6x7x8x9x"))),IF(COUNTIFS(付与!$A$8:$A$27,C31)=1,INDEX(付与!$C$8:$C$27,MATCH(C31,付与!$A$8:$A$27,0)),NA()),NA()))</f>
        <v/>
      </c>
      <c r="H31" s="1" t="str">
        <f aca="false">IF(COUNTA(A31:D31)=0,"",IF(NOT(AND(ISTEXT(A31),LEN(A31)=8,EXACT(LEFT(A31,4),"ALL-"),ISNUMBER(FIND(MID(A31,5,1)&amp;"x","0x1x2x3x4x5x6x7x8x9x")),ISNUMBER(FIND(MID(A31,6,1)&amp;"x","0x1x2x3x4x5x6x7x8x9x")),ISNUMBER(FIND(MID(A31,7,1)&amp;"x","0x1x2x3x4x5x6x7x8x9x")),ISNUMBER(FIND(MID(A31,8,1)&amp;"x","0x1x2x3x4x5x6x7x8x9x")))),"IDはALL-と半角数字4桁",IF(COUNTIFS($A$8:$A$107,A31)&gt;1,"配分IDが重複",IF(NOT(AND(ISTEXT(B31),LEN(B31)=8,EXACT(LEFT(B31,4),"USE-"),ISNUMBER(FIND(MID(B31,5,1)&amp;"x","0x1x2x3x4x5x6x7x8x9x")),ISNUMBER(FIND(MID(B31,6,1)&amp;"x","0x1x2x3x4x5x6x7x8x9x")),ISNUMBER(FIND(MID(B31,7,1)&amp;"x","0x1x2x3x4x5x6x7x8x9x")),ISNUMBER(FIND(MID(B31,8,1)&amp;"x","0x1x2x3x4x5x6x7x8x9x")))),"取得IDの形式を確認",IF(COUNTIFS(取得!$A$8:$A$38,B31)&lt;&gt;1,"取得IDが不明・重複",IF(NOT(AND(ISTEXT(C31),LEN(C31)=8,EXACT(LEFT(C31,4),"GRT-"),ISNUMBER(FIND(MID(C31,5,1)&amp;"x","0x1x2x3x4x5x6x7x8x9x")),ISNUMBER(FIND(MID(C31,6,1)&amp;"x","0x1x2x3x4x5x6x7x8x9x")),ISNUMBER(FIND(MID(C31,7,1)&amp;"x","0x1x2x3x4x5x6x7x8x9x")),ISNUMBER(FIND(MID(C31,8,1)&amp;"x","0x1x2x3x4x5x6x7x8x9x")))),"付与IDの形式を確認",IF(COUNTIFS(付与!$A$8:$A$27,C31)&lt;&gt;1,"付与IDが不明・重複",IF(NOT(AND(ISNUMBER(D31),OR(D31=0.5,D31=1))),"配分は0.5日または1日",IF(COUNTIFS($B$8:$B$107,B31,$C$8:$C$107,C31)&gt;1,"同じ取得/付与の組合せが重複",IF(OR(E31&lt;F31,E31&gt;G31),"取得日が有効期間外","確認済み"))))))))))</f>
        <v/>
      </c>
      <c r="I31" s="1" t="str">
        <f aca="false">IF(H31="","",IF(H31="確認済み",0,1))</f>
        <v/>
      </c>
      <c r="J31" s="4" t="str">
        <f aca="false">IF(H31="","",IF(OR(I31&lt;&gt;0,有休残数!$I$3&lt;&gt;0),NA(),IF(E31&lt;=有休残数!$B$3,D31,0)))</f>
        <v/>
      </c>
      <c r="K31" s="1" t="str">
        <f aca="false">IF(H31="","",IF(I31&lt;&gt;0,0,IF(有休残数!$I$3&lt;&gt;0,0,IF(AND(ISNUMBER(E31),E31=INDEX(取得!$B$8:$B$38,MATCH(B31,取得!$A$8:$A$38,0)),ISNUMBER(F31),F31=INDEX(付与!$B$8:$B$27,MATCH(C31,付与!$A$8:$A$27,0)),ISNUMBER(G31),G31=INDEX(付与!$C$8:$C$27,MATCH(C31,付与!$A$8:$A$27,0)),ISNUMBER(J31),J31=IF(E31&lt;=有休残数!$B$3,D31,0)),0,1))))</f>
        <v/>
      </c>
    </row>
    <row r="32" customFormat="false" ht="32" hidden="false" customHeight="true" outlineLevel="0" collapsed="false">
      <c r="A32" s="10"/>
      <c r="B32" s="10"/>
      <c r="C32" s="10"/>
      <c r="D32" s="11"/>
      <c r="E32" s="13" t="str">
        <f aca="false">IF(COUNTA(A32:D32)=0,"",IF(AND(ISTEXT(B32),LEN(B32)=8,EXACT(LEFT(B32,4),"USE-"),ISNUMBER(FIND(MID(B32,5,1)&amp;"x","0x1x2x3x4x5x6x7x8x9x")),ISNUMBER(FIND(MID(B32,6,1)&amp;"x","0x1x2x3x4x5x6x7x8x9x")),ISNUMBER(FIND(MID(B32,7,1)&amp;"x","0x1x2x3x4x5x6x7x8x9x")),ISNUMBER(FIND(MID(B32,8,1)&amp;"x","0x1x2x3x4x5x6x7x8x9x"))),IF(COUNTIFS(取得!$A$8:$A$38,B32)=1,INDEX(取得!$B$8:$B$38,MATCH(B32,取得!$A$8:$A$38,0)),NA()),NA()))</f>
        <v/>
      </c>
      <c r="F32" s="13" t="str">
        <f aca="false">IF(COUNTA(A32:D32)=0,"",IF(AND(ISTEXT(C32),LEN(C32)=8,EXACT(LEFT(C32,4),"GRT-"),ISNUMBER(FIND(MID(C32,5,1)&amp;"x","0x1x2x3x4x5x6x7x8x9x")),ISNUMBER(FIND(MID(C32,6,1)&amp;"x","0x1x2x3x4x5x6x7x8x9x")),ISNUMBER(FIND(MID(C32,7,1)&amp;"x","0x1x2x3x4x5x6x7x8x9x")),ISNUMBER(FIND(MID(C32,8,1)&amp;"x","0x1x2x3x4x5x6x7x8x9x"))),IF(COUNTIFS(付与!$A$8:$A$27,C32)=1,INDEX(付与!$B$8:$B$27,MATCH(C32,付与!$A$8:$A$27,0)),NA()),NA()))</f>
        <v/>
      </c>
      <c r="G32" s="13" t="str">
        <f aca="false">IF(COUNTA(A32:D32)=0,"",IF(AND(ISTEXT(C32),LEN(C32)=8,EXACT(LEFT(C32,4),"GRT-"),ISNUMBER(FIND(MID(C32,5,1)&amp;"x","0x1x2x3x4x5x6x7x8x9x")),ISNUMBER(FIND(MID(C32,6,1)&amp;"x","0x1x2x3x4x5x6x7x8x9x")),ISNUMBER(FIND(MID(C32,7,1)&amp;"x","0x1x2x3x4x5x6x7x8x9x")),ISNUMBER(FIND(MID(C32,8,1)&amp;"x","0x1x2x3x4x5x6x7x8x9x"))),IF(COUNTIFS(付与!$A$8:$A$27,C32)=1,INDEX(付与!$C$8:$C$27,MATCH(C32,付与!$A$8:$A$27,0)),NA()),NA()))</f>
        <v/>
      </c>
      <c r="H32" s="1" t="str">
        <f aca="false">IF(COUNTA(A32:D32)=0,"",IF(NOT(AND(ISTEXT(A32),LEN(A32)=8,EXACT(LEFT(A32,4),"ALL-"),ISNUMBER(FIND(MID(A32,5,1)&amp;"x","0x1x2x3x4x5x6x7x8x9x")),ISNUMBER(FIND(MID(A32,6,1)&amp;"x","0x1x2x3x4x5x6x7x8x9x")),ISNUMBER(FIND(MID(A32,7,1)&amp;"x","0x1x2x3x4x5x6x7x8x9x")),ISNUMBER(FIND(MID(A32,8,1)&amp;"x","0x1x2x3x4x5x6x7x8x9x")))),"IDはALL-と半角数字4桁",IF(COUNTIFS($A$8:$A$107,A32)&gt;1,"配分IDが重複",IF(NOT(AND(ISTEXT(B32),LEN(B32)=8,EXACT(LEFT(B32,4),"USE-"),ISNUMBER(FIND(MID(B32,5,1)&amp;"x","0x1x2x3x4x5x6x7x8x9x")),ISNUMBER(FIND(MID(B32,6,1)&amp;"x","0x1x2x3x4x5x6x7x8x9x")),ISNUMBER(FIND(MID(B32,7,1)&amp;"x","0x1x2x3x4x5x6x7x8x9x")),ISNUMBER(FIND(MID(B32,8,1)&amp;"x","0x1x2x3x4x5x6x7x8x9x")))),"取得IDの形式を確認",IF(COUNTIFS(取得!$A$8:$A$38,B32)&lt;&gt;1,"取得IDが不明・重複",IF(NOT(AND(ISTEXT(C32),LEN(C32)=8,EXACT(LEFT(C32,4),"GRT-"),ISNUMBER(FIND(MID(C32,5,1)&amp;"x","0x1x2x3x4x5x6x7x8x9x")),ISNUMBER(FIND(MID(C32,6,1)&amp;"x","0x1x2x3x4x5x6x7x8x9x")),ISNUMBER(FIND(MID(C32,7,1)&amp;"x","0x1x2x3x4x5x6x7x8x9x")),ISNUMBER(FIND(MID(C32,8,1)&amp;"x","0x1x2x3x4x5x6x7x8x9x")))),"付与IDの形式を確認",IF(COUNTIFS(付与!$A$8:$A$27,C32)&lt;&gt;1,"付与IDが不明・重複",IF(NOT(AND(ISNUMBER(D32),OR(D32=0.5,D32=1))),"配分は0.5日または1日",IF(COUNTIFS($B$8:$B$107,B32,$C$8:$C$107,C32)&gt;1,"同じ取得/付与の組合せが重複",IF(OR(E32&lt;F32,E32&gt;G32),"取得日が有効期間外","確認済み"))))))))))</f>
        <v/>
      </c>
      <c r="I32" s="1" t="str">
        <f aca="false">IF(H32="","",IF(H32="確認済み",0,1))</f>
        <v/>
      </c>
      <c r="J32" s="4" t="str">
        <f aca="false">IF(H32="","",IF(OR(I32&lt;&gt;0,有休残数!$I$3&lt;&gt;0),NA(),IF(E32&lt;=有休残数!$B$3,D32,0)))</f>
        <v/>
      </c>
      <c r="K32" s="1" t="str">
        <f aca="false">IF(H32="","",IF(I32&lt;&gt;0,0,IF(有休残数!$I$3&lt;&gt;0,0,IF(AND(ISNUMBER(E32),E32=INDEX(取得!$B$8:$B$38,MATCH(B32,取得!$A$8:$A$38,0)),ISNUMBER(F32),F32=INDEX(付与!$B$8:$B$27,MATCH(C32,付与!$A$8:$A$27,0)),ISNUMBER(G32),G32=INDEX(付与!$C$8:$C$27,MATCH(C32,付与!$A$8:$A$27,0)),ISNUMBER(J32),J32=IF(E32&lt;=有休残数!$B$3,D32,0)),0,1))))</f>
        <v/>
      </c>
    </row>
    <row r="33" customFormat="false" ht="32" hidden="false" customHeight="true" outlineLevel="0" collapsed="false">
      <c r="A33" s="10"/>
      <c r="B33" s="10"/>
      <c r="C33" s="10"/>
      <c r="D33" s="11"/>
      <c r="E33" s="13" t="str">
        <f aca="false">IF(COUNTA(A33:D33)=0,"",IF(AND(ISTEXT(B33),LEN(B33)=8,EXACT(LEFT(B33,4),"USE-"),ISNUMBER(FIND(MID(B33,5,1)&amp;"x","0x1x2x3x4x5x6x7x8x9x")),ISNUMBER(FIND(MID(B33,6,1)&amp;"x","0x1x2x3x4x5x6x7x8x9x")),ISNUMBER(FIND(MID(B33,7,1)&amp;"x","0x1x2x3x4x5x6x7x8x9x")),ISNUMBER(FIND(MID(B33,8,1)&amp;"x","0x1x2x3x4x5x6x7x8x9x"))),IF(COUNTIFS(取得!$A$8:$A$38,B33)=1,INDEX(取得!$B$8:$B$38,MATCH(B33,取得!$A$8:$A$38,0)),NA()),NA()))</f>
        <v/>
      </c>
      <c r="F33" s="13" t="str">
        <f aca="false">IF(COUNTA(A33:D33)=0,"",IF(AND(ISTEXT(C33),LEN(C33)=8,EXACT(LEFT(C33,4),"GRT-"),ISNUMBER(FIND(MID(C33,5,1)&amp;"x","0x1x2x3x4x5x6x7x8x9x")),ISNUMBER(FIND(MID(C33,6,1)&amp;"x","0x1x2x3x4x5x6x7x8x9x")),ISNUMBER(FIND(MID(C33,7,1)&amp;"x","0x1x2x3x4x5x6x7x8x9x")),ISNUMBER(FIND(MID(C33,8,1)&amp;"x","0x1x2x3x4x5x6x7x8x9x"))),IF(COUNTIFS(付与!$A$8:$A$27,C33)=1,INDEX(付与!$B$8:$B$27,MATCH(C33,付与!$A$8:$A$27,0)),NA()),NA()))</f>
        <v/>
      </c>
      <c r="G33" s="13" t="str">
        <f aca="false">IF(COUNTA(A33:D33)=0,"",IF(AND(ISTEXT(C33),LEN(C33)=8,EXACT(LEFT(C33,4),"GRT-"),ISNUMBER(FIND(MID(C33,5,1)&amp;"x","0x1x2x3x4x5x6x7x8x9x")),ISNUMBER(FIND(MID(C33,6,1)&amp;"x","0x1x2x3x4x5x6x7x8x9x")),ISNUMBER(FIND(MID(C33,7,1)&amp;"x","0x1x2x3x4x5x6x7x8x9x")),ISNUMBER(FIND(MID(C33,8,1)&amp;"x","0x1x2x3x4x5x6x7x8x9x"))),IF(COUNTIFS(付与!$A$8:$A$27,C33)=1,INDEX(付与!$C$8:$C$27,MATCH(C33,付与!$A$8:$A$27,0)),NA()),NA()))</f>
        <v/>
      </c>
      <c r="H33" s="1" t="str">
        <f aca="false">IF(COUNTA(A33:D33)=0,"",IF(NOT(AND(ISTEXT(A33),LEN(A33)=8,EXACT(LEFT(A33,4),"ALL-"),ISNUMBER(FIND(MID(A33,5,1)&amp;"x","0x1x2x3x4x5x6x7x8x9x")),ISNUMBER(FIND(MID(A33,6,1)&amp;"x","0x1x2x3x4x5x6x7x8x9x")),ISNUMBER(FIND(MID(A33,7,1)&amp;"x","0x1x2x3x4x5x6x7x8x9x")),ISNUMBER(FIND(MID(A33,8,1)&amp;"x","0x1x2x3x4x5x6x7x8x9x")))),"IDはALL-と半角数字4桁",IF(COUNTIFS($A$8:$A$107,A33)&gt;1,"配分IDが重複",IF(NOT(AND(ISTEXT(B33),LEN(B33)=8,EXACT(LEFT(B33,4),"USE-"),ISNUMBER(FIND(MID(B33,5,1)&amp;"x","0x1x2x3x4x5x6x7x8x9x")),ISNUMBER(FIND(MID(B33,6,1)&amp;"x","0x1x2x3x4x5x6x7x8x9x")),ISNUMBER(FIND(MID(B33,7,1)&amp;"x","0x1x2x3x4x5x6x7x8x9x")),ISNUMBER(FIND(MID(B33,8,1)&amp;"x","0x1x2x3x4x5x6x7x8x9x")))),"取得IDの形式を確認",IF(COUNTIFS(取得!$A$8:$A$38,B33)&lt;&gt;1,"取得IDが不明・重複",IF(NOT(AND(ISTEXT(C33),LEN(C33)=8,EXACT(LEFT(C33,4),"GRT-"),ISNUMBER(FIND(MID(C33,5,1)&amp;"x","0x1x2x3x4x5x6x7x8x9x")),ISNUMBER(FIND(MID(C33,6,1)&amp;"x","0x1x2x3x4x5x6x7x8x9x")),ISNUMBER(FIND(MID(C33,7,1)&amp;"x","0x1x2x3x4x5x6x7x8x9x")),ISNUMBER(FIND(MID(C33,8,1)&amp;"x","0x1x2x3x4x5x6x7x8x9x")))),"付与IDの形式を確認",IF(COUNTIFS(付与!$A$8:$A$27,C33)&lt;&gt;1,"付与IDが不明・重複",IF(NOT(AND(ISNUMBER(D33),OR(D33=0.5,D33=1))),"配分は0.5日または1日",IF(COUNTIFS($B$8:$B$107,B33,$C$8:$C$107,C33)&gt;1,"同じ取得/付与の組合せが重複",IF(OR(E33&lt;F33,E33&gt;G33),"取得日が有効期間外","確認済み"))))))))))</f>
        <v/>
      </c>
      <c r="I33" s="1" t="str">
        <f aca="false">IF(H33="","",IF(H33="確認済み",0,1))</f>
        <v/>
      </c>
      <c r="J33" s="4" t="str">
        <f aca="false">IF(H33="","",IF(OR(I33&lt;&gt;0,有休残数!$I$3&lt;&gt;0),NA(),IF(E33&lt;=有休残数!$B$3,D33,0)))</f>
        <v/>
      </c>
      <c r="K33" s="1" t="str">
        <f aca="false">IF(H33="","",IF(I33&lt;&gt;0,0,IF(有休残数!$I$3&lt;&gt;0,0,IF(AND(ISNUMBER(E33),E33=INDEX(取得!$B$8:$B$38,MATCH(B33,取得!$A$8:$A$38,0)),ISNUMBER(F33),F33=INDEX(付与!$B$8:$B$27,MATCH(C33,付与!$A$8:$A$27,0)),ISNUMBER(G33),G33=INDEX(付与!$C$8:$C$27,MATCH(C33,付与!$A$8:$A$27,0)),ISNUMBER(J33),J33=IF(E33&lt;=有休残数!$B$3,D33,0)),0,1))))</f>
        <v/>
      </c>
    </row>
    <row r="34" customFormat="false" ht="32" hidden="false" customHeight="true" outlineLevel="0" collapsed="false">
      <c r="A34" s="10"/>
      <c r="B34" s="10"/>
      <c r="C34" s="10"/>
      <c r="D34" s="11"/>
      <c r="E34" s="13" t="str">
        <f aca="false">IF(COUNTA(A34:D34)=0,"",IF(AND(ISTEXT(B34),LEN(B34)=8,EXACT(LEFT(B34,4),"USE-"),ISNUMBER(FIND(MID(B34,5,1)&amp;"x","0x1x2x3x4x5x6x7x8x9x")),ISNUMBER(FIND(MID(B34,6,1)&amp;"x","0x1x2x3x4x5x6x7x8x9x")),ISNUMBER(FIND(MID(B34,7,1)&amp;"x","0x1x2x3x4x5x6x7x8x9x")),ISNUMBER(FIND(MID(B34,8,1)&amp;"x","0x1x2x3x4x5x6x7x8x9x"))),IF(COUNTIFS(取得!$A$8:$A$38,B34)=1,INDEX(取得!$B$8:$B$38,MATCH(B34,取得!$A$8:$A$38,0)),NA()),NA()))</f>
        <v/>
      </c>
      <c r="F34" s="13" t="str">
        <f aca="false">IF(COUNTA(A34:D34)=0,"",IF(AND(ISTEXT(C34),LEN(C34)=8,EXACT(LEFT(C34,4),"GRT-"),ISNUMBER(FIND(MID(C34,5,1)&amp;"x","0x1x2x3x4x5x6x7x8x9x")),ISNUMBER(FIND(MID(C34,6,1)&amp;"x","0x1x2x3x4x5x6x7x8x9x")),ISNUMBER(FIND(MID(C34,7,1)&amp;"x","0x1x2x3x4x5x6x7x8x9x")),ISNUMBER(FIND(MID(C34,8,1)&amp;"x","0x1x2x3x4x5x6x7x8x9x"))),IF(COUNTIFS(付与!$A$8:$A$27,C34)=1,INDEX(付与!$B$8:$B$27,MATCH(C34,付与!$A$8:$A$27,0)),NA()),NA()))</f>
        <v/>
      </c>
      <c r="G34" s="13" t="str">
        <f aca="false">IF(COUNTA(A34:D34)=0,"",IF(AND(ISTEXT(C34),LEN(C34)=8,EXACT(LEFT(C34,4),"GRT-"),ISNUMBER(FIND(MID(C34,5,1)&amp;"x","0x1x2x3x4x5x6x7x8x9x")),ISNUMBER(FIND(MID(C34,6,1)&amp;"x","0x1x2x3x4x5x6x7x8x9x")),ISNUMBER(FIND(MID(C34,7,1)&amp;"x","0x1x2x3x4x5x6x7x8x9x")),ISNUMBER(FIND(MID(C34,8,1)&amp;"x","0x1x2x3x4x5x6x7x8x9x"))),IF(COUNTIFS(付与!$A$8:$A$27,C34)=1,INDEX(付与!$C$8:$C$27,MATCH(C34,付与!$A$8:$A$27,0)),NA()),NA()))</f>
        <v/>
      </c>
      <c r="H34" s="1" t="str">
        <f aca="false">IF(COUNTA(A34:D34)=0,"",IF(NOT(AND(ISTEXT(A34),LEN(A34)=8,EXACT(LEFT(A34,4),"ALL-"),ISNUMBER(FIND(MID(A34,5,1)&amp;"x","0x1x2x3x4x5x6x7x8x9x")),ISNUMBER(FIND(MID(A34,6,1)&amp;"x","0x1x2x3x4x5x6x7x8x9x")),ISNUMBER(FIND(MID(A34,7,1)&amp;"x","0x1x2x3x4x5x6x7x8x9x")),ISNUMBER(FIND(MID(A34,8,1)&amp;"x","0x1x2x3x4x5x6x7x8x9x")))),"IDはALL-と半角数字4桁",IF(COUNTIFS($A$8:$A$107,A34)&gt;1,"配分IDが重複",IF(NOT(AND(ISTEXT(B34),LEN(B34)=8,EXACT(LEFT(B34,4),"USE-"),ISNUMBER(FIND(MID(B34,5,1)&amp;"x","0x1x2x3x4x5x6x7x8x9x")),ISNUMBER(FIND(MID(B34,6,1)&amp;"x","0x1x2x3x4x5x6x7x8x9x")),ISNUMBER(FIND(MID(B34,7,1)&amp;"x","0x1x2x3x4x5x6x7x8x9x")),ISNUMBER(FIND(MID(B34,8,1)&amp;"x","0x1x2x3x4x5x6x7x8x9x")))),"取得IDの形式を確認",IF(COUNTIFS(取得!$A$8:$A$38,B34)&lt;&gt;1,"取得IDが不明・重複",IF(NOT(AND(ISTEXT(C34),LEN(C34)=8,EXACT(LEFT(C34,4),"GRT-"),ISNUMBER(FIND(MID(C34,5,1)&amp;"x","0x1x2x3x4x5x6x7x8x9x")),ISNUMBER(FIND(MID(C34,6,1)&amp;"x","0x1x2x3x4x5x6x7x8x9x")),ISNUMBER(FIND(MID(C34,7,1)&amp;"x","0x1x2x3x4x5x6x7x8x9x")),ISNUMBER(FIND(MID(C34,8,1)&amp;"x","0x1x2x3x4x5x6x7x8x9x")))),"付与IDの形式を確認",IF(COUNTIFS(付与!$A$8:$A$27,C34)&lt;&gt;1,"付与IDが不明・重複",IF(NOT(AND(ISNUMBER(D34),OR(D34=0.5,D34=1))),"配分は0.5日または1日",IF(COUNTIFS($B$8:$B$107,B34,$C$8:$C$107,C34)&gt;1,"同じ取得/付与の組合せが重複",IF(OR(E34&lt;F34,E34&gt;G34),"取得日が有効期間外","確認済み"))))))))))</f>
        <v/>
      </c>
      <c r="I34" s="1" t="str">
        <f aca="false">IF(H34="","",IF(H34="確認済み",0,1))</f>
        <v/>
      </c>
      <c r="J34" s="4" t="str">
        <f aca="false">IF(H34="","",IF(OR(I34&lt;&gt;0,有休残数!$I$3&lt;&gt;0),NA(),IF(E34&lt;=有休残数!$B$3,D34,0)))</f>
        <v/>
      </c>
      <c r="K34" s="1" t="str">
        <f aca="false">IF(H34="","",IF(I34&lt;&gt;0,0,IF(有休残数!$I$3&lt;&gt;0,0,IF(AND(ISNUMBER(E34),E34=INDEX(取得!$B$8:$B$38,MATCH(B34,取得!$A$8:$A$38,0)),ISNUMBER(F34),F34=INDEX(付与!$B$8:$B$27,MATCH(C34,付与!$A$8:$A$27,0)),ISNUMBER(G34),G34=INDEX(付与!$C$8:$C$27,MATCH(C34,付与!$A$8:$A$27,0)),ISNUMBER(J34),J34=IF(E34&lt;=有休残数!$B$3,D34,0)),0,1))))</f>
        <v/>
      </c>
    </row>
    <row r="35" customFormat="false" ht="32" hidden="false" customHeight="true" outlineLevel="0" collapsed="false">
      <c r="A35" s="10"/>
      <c r="B35" s="10"/>
      <c r="C35" s="10"/>
      <c r="D35" s="11"/>
      <c r="E35" s="13" t="str">
        <f aca="false">IF(COUNTA(A35:D35)=0,"",IF(AND(ISTEXT(B35),LEN(B35)=8,EXACT(LEFT(B35,4),"USE-"),ISNUMBER(FIND(MID(B35,5,1)&amp;"x","0x1x2x3x4x5x6x7x8x9x")),ISNUMBER(FIND(MID(B35,6,1)&amp;"x","0x1x2x3x4x5x6x7x8x9x")),ISNUMBER(FIND(MID(B35,7,1)&amp;"x","0x1x2x3x4x5x6x7x8x9x")),ISNUMBER(FIND(MID(B35,8,1)&amp;"x","0x1x2x3x4x5x6x7x8x9x"))),IF(COUNTIFS(取得!$A$8:$A$38,B35)=1,INDEX(取得!$B$8:$B$38,MATCH(B35,取得!$A$8:$A$38,0)),NA()),NA()))</f>
        <v/>
      </c>
      <c r="F35" s="13" t="str">
        <f aca="false">IF(COUNTA(A35:D35)=0,"",IF(AND(ISTEXT(C35),LEN(C35)=8,EXACT(LEFT(C35,4),"GRT-"),ISNUMBER(FIND(MID(C35,5,1)&amp;"x","0x1x2x3x4x5x6x7x8x9x")),ISNUMBER(FIND(MID(C35,6,1)&amp;"x","0x1x2x3x4x5x6x7x8x9x")),ISNUMBER(FIND(MID(C35,7,1)&amp;"x","0x1x2x3x4x5x6x7x8x9x")),ISNUMBER(FIND(MID(C35,8,1)&amp;"x","0x1x2x3x4x5x6x7x8x9x"))),IF(COUNTIFS(付与!$A$8:$A$27,C35)=1,INDEX(付与!$B$8:$B$27,MATCH(C35,付与!$A$8:$A$27,0)),NA()),NA()))</f>
        <v/>
      </c>
      <c r="G35" s="13" t="str">
        <f aca="false">IF(COUNTA(A35:D35)=0,"",IF(AND(ISTEXT(C35),LEN(C35)=8,EXACT(LEFT(C35,4),"GRT-"),ISNUMBER(FIND(MID(C35,5,1)&amp;"x","0x1x2x3x4x5x6x7x8x9x")),ISNUMBER(FIND(MID(C35,6,1)&amp;"x","0x1x2x3x4x5x6x7x8x9x")),ISNUMBER(FIND(MID(C35,7,1)&amp;"x","0x1x2x3x4x5x6x7x8x9x")),ISNUMBER(FIND(MID(C35,8,1)&amp;"x","0x1x2x3x4x5x6x7x8x9x"))),IF(COUNTIFS(付与!$A$8:$A$27,C35)=1,INDEX(付与!$C$8:$C$27,MATCH(C35,付与!$A$8:$A$27,0)),NA()),NA()))</f>
        <v/>
      </c>
      <c r="H35" s="1" t="str">
        <f aca="false">IF(COUNTA(A35:D35)=0,"",IF(NOT(AND(ISTEXT(A35),LEN(A35)=8,EXACT(LEFT(A35,4),"ALL-"),ISNUMBER(FIND(MID(A35,5,1)&amp;"x","0x1x2x3x4x5x6x7x8x9x")),ISNUMBER(FIND(MID(A35,6,1)&amp;"x","0x1x2x3x4x5x6x7x8x9x")),ISNUMBER(FIND(MID(A35,7,1)&amp;"x","0x1x2x3x4x5x6x7x8x9x")),ISNUMBER(FIND(MID(A35,8,1)&amp;"x","0x1x2x3x4x5x6x7x8x9x")))),"IDはALL-と半角数字4桁",IF(COUNTIFS($A$8:$A$107,A35)&gt;1,"配分IDが重複",IF(NOT(AND(ISTEXT(B35),LEN(B35)=8,EXACT(LEFT(B35,4),"USE-"),ISNUMBER(FIND(MID(B35,5,1)&amp;"x","0x1x2x3x4x5x6x7x8x9x")),ISNUMBER(FIND(MID(B35,6,1)&amp;"x","0x1x2x3x4x5x6x7x8x9x")),ISNUMBER(FIND(MID(B35,7,1)&amp;"x","0x1x2x3x4x5x6x7x8x9x")),ISNUMBER(FIND(MID(B35,8,1)&amp;"x","0x1x2x3x4x5x6x7x8x9x")))),"取得IDの形式を確認",IF(COUNTIFS(取得!$A$8:$A$38,B35)&lt;&gt;1,"取得IDが不明・重複",IF(NOT(AND(ISTEXT(C35),LEN(C35)=8,EXACT(LEFT(C35,4),"GRT-"),ISNUMBER(FIND(MID(C35,5,1)&amp;"x","0x1x2x3x4x5x6x7x8x9x")),ISNUMBER(FIND(MID(C35,6,1)&amp;"x","0x1x2x3x4x5x6x7x8x9x")),ISNUMBER(FIND(MID(C35,7,1)&amp;"x","0x1x2x3x4x5x6x7x8x9x")),ISNUMBER(FIND(MID(C35,8,1)&amp;"x","0x1x2x3x4x5x6x7x8x9x")))),"付与IDの形式を確認",IF(COUNTIFS(付与!$A$8:$A$27,C35)&lt;&gt;1,"付与IDが不明・重複",IF(NOT(AND(ISNUMBER(D35),OR(D35=0.5,D35=1))),"配分は0.5日または1日",IF(COUNTIFS($B$8:$B$107,B35,$C$8:$C$107,C35)&gt;1,"同じ取得/付与の組合せが重複",IF(OR(E35&lt;F35,E35&gt;G35),"取得日が有効期間外","確認済み"))))))))))</f>
        <v/>
      </c>
      <c r="I35" s="1" t="str">
        <f aca="false">IF(H35="","",IF(H35="確認済み",0,1))</f>
        <v/>
      </c>
      <c r="J35" s="4" t="str">
        <f aca="false">IF(H35="","",IF(OR(I35&lt;&gt;0,有休残数!$I$3&lt;&gt;0),NA(),IF(E35&lt;=有休残数!$B$3,D35,0)))</f>
        <v/>
      </c>
      <c r="K35" s="1" t="str">
        <f aca="false">IF(H35="","",IF(I35&lt;&gt;0,0,IF(有休残数!$I$3&lt;&gt;0,0,IF(AND(ISNUMBER(E35),E35=INDEX(取得!$B$8:$B$38,MATCH(B35,取得!$A$8:$A$38,0)),ISNUMBER(F35),F35=INDEX(付与!$B$8:$B$27,MATCH(C35,付与!$A$8:$A$27,0)),ISNUMBER(G35),G35=INDEX(付与!$C$8:$C$27,MATCH(C35,付与!$A$8:$A$27,0)),ISNUMBER(J35),J35=IF(E35&lt;=有休残数!$B$3,D35,0)),0,1))))</f>
        <v/>
      </c>
    </row>
    <row r="36" customFormat="false" ht="32" hidden="false" customHeight="true" outlineLevel="0" collapsed="false">
      <c r="A36" s="10"/>
      <c r="B36" s="10"/>
      <c r="C36" s="10"/>
      <c r="D36" s="11"/>
      <c r="E36" s="13" t="str">
        <f aca="false">IF(COUNTA(A36:D36)=0,"",IF(AND(ISTEXT(B36),LEN(B36)=8,EXACT(LEFT(B36,4),"USE-"),ISNUMBER(FIND(MID(B36,5,1)&amp;"x","0x1x2x3x4x5x6x7x8x9x")),ISNUMBER(FIND(MID(B36,6,1)&amp;"x","0x1x2x3x4x5x6x7x8x9x")),ISNUMBER(FIND(MID(B36,7,1)&amp;"x","0x1x2x3x4x5x6x7x8x9x")),ISNUMBER(FIND(MID(B36,8,1)&amp;"x","0x1x2x3x4x5x6x7x8x9x"))),IF(COUNTIFS(取得!$A$8:$A$38,B36)=1,INDEX(取得!$B$8:$B$38,MATCH(B36,取得!$A$8:$A$38,0)),NA()),NA()))</f>
        <v/>
      </c>
      <c r="F36" s="13" t="str">
        <f aca="false">IF(COUNTA(A36:D36)=0,"",IF(AND(ISTEXT(C36),LEN(C36)=8,EXACT(LEFT(C36,4),"GRT-"),ISNUMBER(FIND(MID(C36,5,1)&amp;"x","0x1x2x3x4x5x6x7x8x9x")),ISNUMBER(FIND(MID(C36,6,1)&amp;"x","0x1x2x3x4x5x6x7x8x9x")),ISNUMBER(FIND(MID(C36,7,1)&amp;"x","0x1x2x3x4x5x6x7x8x9x")),ISNUMBER(FIND(MID(C36,8,1)&amp;"x","0x1x2x3x4x5x6x7x8x9x"))),IF(COUNTIFS(付与!$A$8:$A$27,C36)=1,INDEX(付与!$B$8:$B$27,MATCH(C36,付与!$A$8:$A$27,0)),NA()),NA()))</f>
        <v/>
      </c>
      <c r="G36" s="13" t="str">
        <f aca="false">IF(COUNTA(A36:D36)=0,"",IF(AND(ISTEXT(C36),LEN(C36)=8,EXACT(LEFT(C36,4),"GRT-"),ISNUMBER(FIND(MID(C36,5,1)&amp;"x","0x1x2x3x4x5x6x7x8x9x")),ISNUMBER(FIND(MID(C36,6,1)&amp;"x","0x1x2x3x4x5x6x7x8x9x")),ISNUMBER(FIND(MID(C36,7,1)&amp;"x","0x1x2x3x4x5x6x7x8x9x")),ISNUMBER(FIND(MID(C36,8,1)&amp;"x","0x1x2x3x4x5x6x7x8x9x"))),IF(COUNTIFS(付与!$A$8:$A$27,C36)=1,INDEX(付与!$C$8:$C$27,MATCH(C36,付与!$A$8:$A$27,0)),NA()),NA()))</f>
        <v/>
      </c>
      <c r="H36" s="1" t="str">
        <f aca="false">IF(COUNTA(A36:D36)=0,"",IF(NOT(AND(ISTEXT(A36),LEN(A36)=8,EXACT(LEFT(A36,4),"ALL-"),ISNUMBER(FIND(MID(A36,5,1)&amp;"x","0x1x2x3x4x5x6x7x8x9x")),ISNUMBER(FIND(MID(A36,6,1)&amp;"x","0x1x2x3x4x5x6x7x8x9x")),ISNUMBER(FIND(MID(A36,7,1)&amp;"x","0x1x2x3x4x5x6x7x8x9x")),ISNUMBER(FIND(MID(A36,8,1)&amp;"x","0x1x2x3x4x5x6x7x8x9x")))),"IDはALL-と半角数字4桁",IF(COUNTIFS($A$8:$A$107,A36)&gt;1,"配分IDが重複",IF(NOT(AND(ISTEXT(B36),LEN(B36)=8,EXACT(LEFT(B36,4),"USE-"),ISNUMBER(FIND(MID(B36,5,1)&amp;"x","0x1x2x3x4x5x6x7x8x9x")),ISNUMBER(FIND(MID(B36,6,1)&amp;"x","0x1x2x3x4x5x6x7x8x9x")),ISNUMBER(FIND(MID(B36,7,1)&amp;"x","0x1x2x3x4x5x6x7x8x9x")),ISNUMBER(FIND(MID(B36,8,1)&amp;"x","0x1x2x3x4x5x6x7x8x9x")))),"取得IDの形式を確認",IF(COUNTIFS(取得!$A$8:$A$38,B36)&lt;&gt;1,"取得IDが不明・重複",IF(NOT(AND(ISTEXT(C36),LEN(C36)=8,EXACT(LEFT(C36,4),"GRT-"),ISNUMBER(FIND(MID(C36,5,1)&amp;"x","0x1x2x3x4x5x6x7x8x9x")),ISNUMBER(FIND(MID(C36,6,1)&amp;"x","0x1x2x3x4x5x6x7x8x9x")),ISNUMBER(FIND(MID(C36,7,1)&amp;"x","0x1x2x3x4x5x6x7x8x9x")),ISNUMBER(FIND(MID(C36,8,1)&amp;"x","0x1x2x3x4x5x6x7x8x9x")))),"付与IDの形式を確認",IF(COUNTIFS(付与!$A$8:$A$27,C36)&lt;&gt;1,"付与IDが不明・重複",IF(NOT(AND(ISNUMBER(D36),OR(D36=0.5,D36=1))),"配分は0.5日または1日",IF(COUNTIFS($B$8:$B$107,B36,$C$8:$C$107,C36)&gt;1,"同じ取得/付与の組合せが重複",IF(OR(E36&lt;F36,E36&gt;G36),"取得日が有効期間外","確認済み"))))))))))</f>
        <v/>
      </c>
      <c r="I36" s="1" t="str">
        <f aca="false">IF(H36="","",IF(H36="確認済み",0,1))</f>
        <v/>
      </c>
      <c r="J36" s="4" t="str">
        <f aca="false">IF(H36="","",IF(OR(I36&lt;&gt;0,有休残数!$I$3&lt;&gt;0),NA(),IF(E36&lt;=有休残数!$B$3,D36,0)))</f>
        <v/>
      </c>
      <c r="K36" s="1" t="str">
        <f aca="false">IF(H36="","",IF(I36&lt;&gt;0,0,IF(有休残数!$I$3&lt;&gt;0,0,IF(AND(ISNUMBER(E36),E36=INDEX(取得!$B$8:$B$38,MATCH(B36,取得!$A$8:$A$38,0)),ISNUMBER(F36),F36=INDEX(付与!$B$8:$B$27,MATCH(C36,付与!$A$8:$A$27,0)),ISNUMBER(G36),G36=INDEX(付与!$C$8:$C$27,MATCH(C36,付与!$A$8:$A$27,0)),ISNUMBER(J36),J36=IF(E36&lt;=有休残数!$B$3,D36,0)),0,1))))</f>
        <v/>
      </c>
    </row>
    <row r="37" customFormat="false" ht="32" hidden="false" customHeight="true" outlineLevel="0" collapsed="false">
      <c r="A37" s="10"/>
      <c r="B37" s="10"/>
      <c r="C37" s="10"/>
      <c r="D37" s="11"/>
      <c r="E37" s="13" t="str">
        <f aca="false">IF(COUNTA(A37:D37)=0,"",IF(AND(ISTEXT(B37),LEN(B37)=8,EXACT(LEFT(B37,4),"USE-"),ISNUMBER(FIND(MID(B37,5,1)&amp;"x","0x1x2x3x4x5x6x7x8x9x")),ISNUMBER(FIND(MID(B37,6,1)&amp;"x","0x1x2x3x4x5x6x7x8x9x")),ISNUMBER(FIND(MID(B37,7,1)&amp;"x","0x1x2x3x4x5x6x7x8x9x")),ISNUMBER(FIND(MID(B37,8,1)&amp;"x","0x1x2x3x4x5x6x7x8x9x"))),IF(COUNTIFS(取得!$A$8:$A$38,B37)=1,INDEX(取得!$B$8:$B$38,MATCH(B37,取得!$A$8:$A$38,0)),NA()),NA()))</f>
        <v/>
      </c>
      <c r="F37" s="13" t="str">
        <f aca="false">IF(COUNTA(A37:D37)=0,"",IF(AND(ISTEXT(C37),LEN(C37)=8,EXACT(LEFT(C37,4),"GRT-"),ISNUMBER(FIND(MID(C37,5,1)&amp;"x","0x1x2x3x4x5x6x7x8x9x")),ISNUMBER(FIND(MID(C37,6,1)&amp;"x","0x1x2x3x4x5x6x7x8x9x")),ISNUMBER(FIND(MID(C37,7,1)&amp;"x","0x1x2x3x4x5x6x7x8x9x")),ISNUMBER(FIND(MID(C37,8,1)&amp;"x","0x1x2x3x4x5x6x7x8x9x"))),IF(COUNTIFS(付与!$A$8:$A$27,C37)=1,INDEX(付与!$B$8:$B$27,MATCH(C37,付与!$A$8:$A$27,0)),NA()),NA()))</f>
        <v/>
      </c>
      <c r="G37" s="13" t="str">
        <f aca="false">IF(COUNTA(A37:D37)=0,"",IF(AND(ISTEXT(C37),LEN(C37)=8,EXACT(LEFT(C37,4),"GRT-"),ISNUMBER(FIND(MID(C37,5,1)&amp;"x","0x1x2x3x4x5x6x7x8x9x")),ISNUMBER(FIND(MID(C37,6,1)&amp;"x","0x1x2x3x4x5x6x7x8x9x")),ISNUMBER(FIND(MID(C37,7,1)&amp;"x","0x1x2x3x4x5x6x7x8x9x")),ISNUMBER(FIND(MID(C37,8,1)&amp;"x","0x1x2x3x4x5x6x7x8x9x"))),IF(COUNTIFS(付与!$A$8:$A$27,C37)=1,INDEX(付与!$C$8:$C$27,MATCH(C37,付与!$A$8:$A$27,0)),NA()),NA()))</f>
        <v/>
      </c>
      <c r="H37" s="1" t="str">
        <f aca="false">IF(COUNTA(A37:D37)=0,"",IF(NOT(AND(ISTEXT(A37),LEN(A37)=8,EXACT(LEFT(A37,4),"ALL-"),ISNUMBER(FIND(MID(A37,5,1)&amp;"x","0x1x2x3x4x5x6x7x8x9x")),ISNUMBER(FIND(MID(A37,6,1)&amp;"x","0x1x2x3x4x5x6x7x8x9x")),ISNUMBER(FIND(MID(A37,7,1)&amp;"x","0x1x2x3x4x5x6x7x8x9x")),ISNUMBER(FIND(MID(A37,8,1)&amp;"x","0x1x2x3x4x5x6x7x8x9x")))),"IDはALL-と半角数字4桁",IF(COUNTIFS($A$8:$A$107,A37)&gt;1,"配分IDが重複",IF(NOT(AND(ISTEXT(B37),LEN(B37)=8,EXACT(LEFT(B37,4),"USE-"),ISNUMBER(FIND(MID(B37,5,1)&amp;"x","0x1x2x3x4x5x6x7x8x9x")),ISNUMBER(FIND(MID(B37,6,1)&amp;"x","0x1x2x3x4x5x6x7x8x9x")),ISNUMBER(FIND(MID(B37,7,1)&amp;"x","0x1x2x3x4x5x6x7x8x9x")),ISNUMBER(FIND(MID(B37,8,1)&amp;"x","0x1x2x3x4x5x6x7x8x9x")))),"取得IDの形式を確認",IF(COUNTIFS(取得!$A$8:$A$38,B37)&lt;&gt;1,"取得IDが不明・重複",IF(NOT(AND(ISTEXT(C37),LEN(C37)=8,EXACT(LEFT(C37,4),"GRT-"),ISNUMBER(FIND(MID(C37,5,1)&amp;"x","0x1x2x3x4x5x6x7x8x9x")),ISNUMBER(FIND(MID(C37,6,1)&amp;"x","0x1x2x3x4x5x6x7x8x9x")),ISNUMBER(FIND(MID(C37,7,1)&amp;"x","0x1x2x3x4x5x6x7x8x9x")),ISNUMBER(FIND(MID(C37,8,1)&amp;"x","0x1x2x3x4x5x6x7x8x9x")))),"付与IDの形式を確認",IF(COUNTIFS(付与!$A$8:$A$27,C37)&lt;&gt;1,"付与IDが不明・重複",IF(NOT(AND(ISNUMBER(D37),OR(D37=0.5,D37=1))),"配分は0.5日または1日",IF(COUNTIFS($B$8:$B$107,B37,$C$8:$C$107,C37)&gt;1,"同じ取得/付与の組合せが重複",IF(OR(E37&lt;F37,E37&gt;G37),"取得日が有効期間外","確認済み"))))))))))</f>
        <v/>
      </c>
      <c r="I37" s="1" t="str">
        <f aca="false">IF(H37="","",IF(H37="確認済み",0,1))</f>
        <v/>
      </c>
      <c r="J37" s="4" t="str">
        <f aca="false">IF(H37="","",IF(OR(I37&lt;&gt;0,有休残数!$I$3&lt;&gt;0),NA(),IF(E37&lt;=有休残数!$B$3,D37,0)))</f>
        <v/>
      </c>
      <c r="K37" s="1" t="str">
        <f aca="false">IF(H37="","",IF(I37&lt;&gt;0,0,IF(有休残数!$I$3&lt;&gt;0,0,IF(AND(ISNUMBER(E37),E37=INDEX(取得!$B$8:$B$38,MATCH(B37,取得!$A$8:$A$38,0)),ISNUMBER(F37),F37=INDEX(付与!$B$8:$B$27,MATCH(C37,付与!$A$8:$A$27,0)),ISNUMBER(G37),G37=INDEX(付与!$C$8:$C$27,MATCH(C37,付与!$A$8:$A$27,0)),ISNUMBER(J37),J37=IF(E37&lt;=有休残数!$B$3,D37,0)),0,1))))</f>
        <v/>
      </c>
    </row>
    <row r="38" customFormat="false" ht="32" hidden="false" customHeight="true" outlineLevel="0" collapsed="false">
      <c r="A38" s="10"/>
      <c r="B38" s="10"/>
      <c r="C38" s="10"/>
      <c r="D38" s="11"/>
      <c r="E38" s="13" t="str">
        <f aca="false">IF(COUNTA(A38:D38)=0,"",IF(AND(ISTEXT(B38),LEN(B38)=8,EXACT(LEFT(B38,4),"USE-"),ISNUMBER(FIND(MID(B38,5,1)&amp;"x","0x1x2x3x4x5x6x7x8x9x")),ISNUMBER(FIND(MID(B38,6,1)&amp;"x","0x1x2x3x4x5x6x7x8x9x")),ISNUMBER(FIND(MID(B38,7,1)&amp;"x","0x1x2x3x4x5x6x7x8x9x")),ISNUMBER(FIND(MID(B38,8,1)&amp;"x","0x1x2x3x4x5x6x7x8x9x"))),IF(COUNTIFS(取得!$A$8:$A$38,B38)=1,INDEX(取得!$B$8:$B$38,MATCH(B38,取得!$A$8:$A$38,0)),NA()),NA()))</f>
        <v/>
      </c>
      <c r="F38" s="13" t="str">
        <f aca="false">IF(COUNTA(A38:D38)=0,"",IF(AND(ISTEXT(C38),LEN(C38)=8,EXACT(LEFT(C38,4),"GRT-"),ISNUMBER(FIND(MID(C38,5,1)&amp;"x","0x1x2x3x4x5x6x7x8x9x")),ISNUMBER(FIND(MID(C38,6,1)&amp;"x","0x1x2x3x4x5x6x7x8x9x")),ISNUMBER(FIND(MID(C38,7,1)&amp;"x","0x1x2x3x4x5x6x7x8x9x")),ISNUMBER(FIND(MID(C38,8,1)&amp;"x","0x1x2x3x4x5x6x7x8x9x"))),IF(COUNTIFS(付与!$A$8:$A$27,C38)=1,INDEX(付与!$B$8:$B$27,MATCH(C38,付与!$A$8:$A$27,0)),NA()),NA()))</f>
        <v/>
      </c>
      <c r="G38" s="13" t="str">
        <f aca="false">IF(COUNTA(A38:D38)=0,"",IF(AND(ISTEXT(C38),LEN(C38)=8,EXACT(LEFT(C38,4),"GRT-"),ISNUMBER(FIND(MID(C38,5,1)&amp;"x","0x1x2x3x4x5x6x7x8x9x")),ISNUMBER(FIND(MID(C38,6,1)&amp;"x","0x1x2x3x4x5x6x7x8x9x")),ISNUMBER(FIND(MID(C38,7,1)&amp;"x","0x1x2x3x4x5x6x7x8x9x")),ISNUMBER(FIND(MID(C38,8,1)&amp;"x","0x1x2x3x4x5x6x7x8x9x"))),IF(COUNTIFS(付与!$A$8:$A$27,C38)=1,INDEX(付与!$C$8:$C$27,MATCH(C38,付与!$A$8:$A$27,0)),NA()),NA()))</f>
        <v/>
      </c>
      <c r="H38" s="1" t="str">
        <f aca="false">IF(COUNTA(A38:D38)=0,"",IF(NOT(AND(ISTEXT(A38),LEN(A38)=8,EXACT(LEFT(A38,4),"ALL-"),ISNUMBER(FIND(MID(A38,5,1)&amp;"x","0x1x2x3x4x5x6x7x8x9x")),ISNUMBER(FIND(MID(A38,6,1)&amp;"x","0x1x2x3x4x5x6x7x8x9x")),ISNUMBER(FIND(MID(A38,7,1)&amp;"x","0x1x2x3x4x5x6x7x8x9x")),ISNUMBER(FIND(MID(A38,8,1)&amp;"x","0x1x2x3x4x5x6x7x8x9x")))),"IDはALL-と半角数字4桁",IF(COUNTIFS($A$8:$A$107,A38)&gt;1,"配分IDが重複",IF(NOT(AND(ISTEXT(B38),LEN(B38)=8,EXACT(LEFT(B38,4),"USE-"),ISNUMBER(FIND(MID(B38,5,1)&amp;"x","0x1x2x3x4x5x6x7x8x9x")),ISNUMBER(FIND(MID(B38,6,1)&amp;"x","0x1x2x3x4x5x6x7x8x9x")),ISNUMBER(FIND(MID(B38,7,1)&amp;"x","0x1x2x3x4x5x6x7x8x9x")),ISNUMBER(FIND(MID(B38,8,1)&amp;"x","0x1x2x3x4x5x6x7x8x9x")))),"取得IDの形式を確認",IF(COUNTIFS(取得!$A$8:$A$38,B38)&lt;&gt;1,"取得IDが不明・重複",IF(NOT(AND(ISTEXT(C38),LEN(C38)=8,EXACT(LEFT(C38,4),"GRT-"),ISNUMBER(FIND(MID(C38,5,1)&amp;"x","0x1x2x3x4x5x6x7x8x9x")),ISNUMBER(FIND(MID(C38,6,1)&amp;"x","0x1x2x3x4x5x6x7x8x9x")),ISNUMBER(FIND(MID(C38,7,1)&amp;"x","0x1x2x3x4x5x6x7x8x9x")),ISNUMBER(FIND(MID(C38,8,1)&amp;"x","0x1x2x3x4x5x6x7x8x9x")))),"付与IDの形式を確認",IF(COUNTIFS(付与!$A$8:$A$27,C38)&lt;&gt;1,"付与IDが不明・重複",IF(NOT(AND(ISNUMBER(D38),OR(D38=0.5,D38=1))),"配分は0.5日または1日",IF(COUNTIFS($B$8:$B$107,B38,$C$8:$C$107,C38)&gt;1,"同じ取得/付与の組合せが重複",IF(OR(E38&lt;F38,E38&gt;G38),"取得日が有効期間外","確認済み"))))))))))</f>
        <v/>
      </c>
      <c r="I38" s="1" t="str">
        <f aca="false">IF(H38="","",IF(H38="確認済み",0,1))</f>
        <v/>
      </c>
      <c r="J38" s="4" t="str">
        <f aca="false">IF(H38="","",IF(OR(I38&lt;&gt;0,有休残数!$I$3&lt;&gt;0),NA(),IF(E38&lt;=有休残数!$B$3,D38,0)))</f>
        <v/>
      </c>
      <c r="K38" s="1" t="str">
        <f aca="false">IF(H38="","",IF(I38&lt;&gt;0,0,IF(有休残数!$I$3&lt;&gt;0,0,IF(AND(ISNUMBER(E38),E38=INDEX(取得!$B$8:$B$38,MATCH(B38,取得!$A$8:$A$38,0)),ISNUMBER(F38),F38=INDEX(付与!$B$8:$B$27,MATCH(C38,付与!$A$8:$A$27,0)),ISNUMBER(G38),G38=INDEX(付与!$C$8:$C$27,MATCH(C38,付与!$A$8:$A$27,0)),ISNUMBER(J38),J38=IF(E38&lt;=有休残数!$B$3,D38,0)),0,1))))</f>
        <v/>
      </c>
    </row>
    <row r="39" customFormat="false" ht="32" hidden="false" customHeight="true" outlineLevel="0" collapsed="false">
      <c r="A39" s="10"/>
      <c r="B39" s="10"/>
      <c r="C39" s="10"/>
      <c r="D39" s="11"/>
      <c r="E39" s="13" t="str">
        <f aca="false">IF(COUNTA(A39:D39)=0,"",IF(AND(ISTEXT(B39),LEN(B39)=8,EXACT(LEFT(B39,4),"USE-"),ISNUMBER(FIND(MID(B39,5,1)&amp;"x","0x1x2x3x4x5x6x7x8x9x")),ISNUMBER(FIND(MID(B39,6,1)&amp;"x","0x1x2x3x4x5x6x7x8x9x")),ISNUMBER(FIND(MID(B39,7,1)&amp;"x","0x1x2x3x4x5x6x7x8x9x")),ISNUMBER(FIND(MID(B39,8,1)&amp;"x","0x1x2x3x4x5x6x7x8x9x"))),IF(COUNTIFS(取得!$A$8:$A$38,B39)=1,INDEX(取得!$B$8:$B$38,MATCH(B39,取得!$A$8:$A$38,0)),NA()),NA()))</f>
        <v/>
      </c>
      <c r="F39" s="13" t="str">
        <f aca="false">IF(COUNTA(A39:D39)=0,"",IF(AND(ISTEXT(C39),LEN(C39)=8,EXACT(LEFT(C39,4),"GRT-"),ISNUMBER(FIND(MID(C39,5,1)&amp;"x","0x1x2x3x4x5x6x7x8x9x")),ISNUMBER(FIND(MID(C39,6,1)&amp;"x","0x1x2x3x4x5x6x7x8x9x")),ISNUMBER(FIND(MID(C39,7,1)&amp;"x","0x1x2x3x4x5x6x7x8x9x")),ISNUMBER(FIND(MID(C39,8,1)&amp;"x","0x1x2x3x4x5x6x7x8x9x"))),IF(COUNTIFS(付与!$A$8:$A$27,C39)=1,INDEX(付与!$B$8:$B$27,MATCH(C39,付与!$A$8:$A$27,0)),NA()),NA()))</f>
        <v/>
      </c>
      <c r="G39" s="13" t="str">
        <f aca="false">IF(COUNTA(A39:D39)=0,"",IF(AND(ISTEXT(C39),LEN(C39)=8,EXACT(LEFT(C39,4),"GRT-"),ISNUMBER(FIND(MID(C39,5,1)&amp;"x","0x1x2x3x4x5x6x7x8x9x")),ISNUMBER(FIND(MID(C39,6,1)&amp;"x","0x1x2x3x4x5x6x7x8x9x")),ISNUMBER(FIND(MID(C39,7,1)&amp;"x","0x1x2x3x4x5x6x7x8x9x")),ISNUMBER(FIND(MID(C39,8,1)&amp;"x","0x1x2x3x4x5x6x7x8x9x"))),IF(COUNTIFS(付与!$A$8:$A$27,C39)=1,INDEX(付与!$C$8:$C$27,MATCH(C39,付与!$A$8:$A$27,0)),NA()),NA()))</f>
        <v/>
      </c>
      <c r="H39" s="1" t="str">
        <f aca="false">IF(COUNTA(A39:D39)=0,"",IF(NOT(AND(ISTEXT(A39),LEN(A39)=8,EXACT(LEFT(A39,4),"ALL-"),ISNUMBER(FIND(MID(A39,5,1)&amp;"x","0x1x2x3x4x5x6x7x8x9x")),ISNUMBER(FIND(MID(A39,6,1)&amp;"x","0x1x2x3x4x5x6x7x8x9x")),ISNUMBER(FIND(MID(A39,7,1)&amp;"x","0x1x2x3x4x5x6x7x8x9x")),ISNUMBER(FIND(MID(A39,8,1)&amp;"x","0x1x2x3x4x5x6x7x8x9x")))),"IDはALL-と半角数字4桁",IF(COUNTIFS($A$8:$A$107,A39)&gt;1,"配分IDが重複",IF(NOT(AND(ISTEXT(B39),LEN(B39)=8,EXACT(LEFT(B39,4),"USE-"),ISNUMBER(FIND(MID(B39,5,1)&amp;"x","0x1x2x3x4x5x6x7x8x9x")),ISNUMBER(FIND(MID(B39,6,1)&amp;"x","0x1x2x3x4x5x6x7x8x9x")),ISNUMBER(FIND(MID(B39,7,1)&amp;"x","0x1x2x3x4x5x6x7x8x9x")),ISNUMBER(FIND(MID(B39,8,1)&amp;"x","0x1x2x3x4x5x6x7x8x9x")))),"取得IDの形式を確認",IF(COUNTIFS(取得!$A$8:$A$38,B39)&lt;&gt;1,"取得IDが不明・重複",IF(NOT(AND(ISTEXT(C39),LEN(C39)=8,EXACT(LEFT(C39,4),"GRT-"),ISNUMBER(FIND(MID(C39,5,1)&amp;"x","0x1x2x3x4x5x6x7x8x9x")),ISNUMBER(FIND(MID(C39,6,1)&amp;"x","0x1x2x3x4x5x6x7x8x9x")),ISNUMBER(FIND(MID(C39,7,1)&amp;"x","0x1x2x3x4x5x6x7x8x9x")),ISNUMBER(FIND(MID(C39,8,1)&amp;"x","0x1x2x3x4x5x6x7x8x9x")))),"付与IDの形式を確認",IF(COUNTIFS(付与!$A$8:$A$27,C39)&lt;&gt;1,"付与IDが不明・重複",IF(NOT(AND(ISNUMBER(D39),OR(D39=0.5,D39=1))),"配分は0.5日または1日",IF(COUNTIFS($B$8:$B$107,B39,$C$8:$C$107,C39)&gt;1,"同じ取得/付与の組合せが重複",IF(OR(E39&lt;F39,E39&gt;G39),"取得日が有効期間外","確認済み"))))))))))</f>
        <v/>
      </c>
      <c r="I39" s="1" t="str">
        <f aca="false">IF(H39="","",IF(H39="確認済み",0,1))</f>
        <v/>
      </c>
      <c r="J39" s="4" t="str">
        <f aca="false">IF(H39="","",IF(OR(I39&lt;&gt;0,有休残数!$I$3&lt;&gt;0),NA(),IF(E39&lt;=有休残数!$B$3,D39,0)))</f>
        <v/>
      </c>
      <c r="K39" s="1" t="str">
        <f aca="false">IF(H39="","",IF(I39&lt;&gt;0,0,IF(有休残数!$I$3&lt;&gt;0,0,IF(AND(ISNUMBER(E39),E39=INDEX(取得!$B$8:$B$38,MATCH(B39,取得!$A$8:$A$38,0)),ISNUMBER(F39),F39=INDEX(付与!$B$8:$B$27,MATCH(C39,付与!$A$8:$A$27,0)),ISNUMBER(G39),G39=INDEX(付与!$C$8:$C$27,MATCH(C39,付与!$A$8:$A$27,0)),ISNUMBER(J39),J39=IF(E39&lt;=有休残数!$B$3,D39,0)),0,1))))</f>
        <v/>
      </c>
    </row>
    <row r="40" customFormat="false" ht="32" hidden="false" customHeight="true" outlineLevel="0" collapsed="false">
      <c r="A40" s="10"/>
      <c r="B40" s="10"/>
      <c r="C40" s="10"/>
      <c r="D40" s="11"/>
      <c r="E40" s="13" t="str">
        <f aca="false">IF(COUNTA(A40:D40)=0,"",IF(AND(ISTEXT(B40),LEN(B40)=8,EXACT(LEFT(B40,4),"USE-"),ISNUMBER(FIND(MID(B40,5,1)&amp;"x","0x1x2x3x4x5x6x7x8x9x")),ISNUMBER(FIND(MID(B40,6,1)&amp;"x","0x1x2x3x4x5x6x7x8x9x")),ISNUMBER(FIND(MID(B40,7,1)&amp;"x","0x1x2x3x4x5x6x7x8x9x")),ISNUMBER(FIND(MID(B40,8,1)&amp;"x","0x1x2x3x4x5x6x7x8x9x"))),IF(COUNTIFS(取得!$A$8:$A$38,B40)=1,INDEX(取得!$B$8:$B$38,MATCH(B40,取得!$A$8:$A$38,0)),NA()),NA()))</f>
        <v/>
      </c>
      <c r="F40" s="13" t="str">
        <f aca="false">IF(COUNTA(A40:D40)=0,"",IF(AND(ISTEXT(C40),LEN(C40)=8,EXACT(LEFT(C40,4),"GRT-"),ISNUMBER(FIND(MID(C40,5,1)&amp;"x","0x1x2x3x4x5x6x7x8x9x")),ISNUMBER(FIND(MID(C40,6,1)&amp;"x","0x1x2x3x4x5x6x7x8x9x")),ISNUMBER(FIND(MID(C40,7,1)&amp;"x","0x1x2x3x4x5x6x7x8x9x")),ISNUMBER(FIND(MID(C40,8,1)&amp;"x","0x1x2x3x4x5x6x7x8x9x"))),IF(COUNTIFS(付与!$A$8:$A$27,C40)=1,INDEX(付与!$B$8:$B$27,MATCH(C40,付与!$A$8:$A$27,0)),NA()),NA()))</f>
        <v/>
      </c>
      <c r="G40" s="13" t="str">
        <f aca="false">IF(COUNTA(A40:D40)=0,"",IF(AND(ISTEXT(C40),LEN(C40)=8,EXACT(LEFT(C40,4),"GRT-"),ISNUMBER(FIND(MID(C40,5,1)&amp;"x","0x1x2x3x4x5x6x7x8x9x")),ISNUMBER(FIND(MID(C40,6,1)&amp;"x","0x1x2x3x4x5x6x7x8x9x")),ISNUMBER(FIND(MID(C40,7,1)&amp;"x","0x1x2x3x4x5x6x7x8x9x")),ISNUMBER(FIND(MID(C40,8,1)&amp;"x","0x1x2x3x4x5x6x7x8x9x"))),IF(COUNTIFS(付与!$A$8:$A$27,C40)=1,INDEX(付与!$C$8:$C$27,MATCH(C40,付与!$A$8:$A$27,0)),NA()),NA()))</f>
        <v/>
      </c>
      <c r="H40" s="1" t="str">
        <f aca="false">IF(COUNTA(A40:D40)=0,"",IF(NOT(AND(ISTEXT(A40),LEN(A40)=8,EXACT(LEFT(A40,4),"ALL-"),ISNUMBER(FIND(MID(A40,5,1)&amp;"x","0x1x2x3x4x5x6x7x8x9x")),ISNUMBER(FIND(MID(A40,6,1)&amp;"x","0x1x2x3x4x5x6x7x8x9x")),ISNUMBER(FIND(MID(A40,7,1)&amp;"x","0x1x2x3x4x5x6x7x8x9x")),ISNUMBER(FIND(MID(A40,8,1)&amp;"x","0x1x2x3x4x5x6x7x8x9x")))),"IDはALL-と半角数字4桁",IF(COUNTIFS($A$8:$A$107,A40)&gt;1,"配分IDが重複",IF(NOT(AND(ISTEXT(B40),LEN(B40)=8,EXACT(LEFT(B40,4),"USE-"),ISNUMBER(FIND(MID(B40,5,1)&amp;"x","0x1x2x3x4x5x6x7x8x9x")),ISNUMBER(FIND(MID(B40,6,1)&amp;"x","0x1x2x3x4x5x6x7x8x9x")),ISNUMBER(FIND(MID(B40,7,1)&amp;"x","0x1x2x3x4x5x6x7x8x9x")),ISNUMBER(FIND(MID(B40,8,1)&amp;"x","0x1x2x3x4x5x6x7x8x9x")))),"取得IDの形式を確認",IF(COUNTIFS(取得!$A$8:$A$38,B40)&lt;&gt;1,"取得IDが不明・重複",IF(NOT(AND(ISTEXT(C40),LEN(C40)=8,EXACT(LEFT(C40,4),"GRT-"),ISNUMBER(FIND(MID(C40,5,1)&amp;"x","0x1x2x3x4x5x6x7x8x9x")),ISNUMBER(FIND(MID(C40,6,1)&amp;"x","0x1x2x3x4x5x6x7x8x9x")),ISNUMBER(FIND(MID(C40,7,1)&amp;"x","0x1x2x3x4x5x6x7x8x9x")),ISNUMBER(FIND(MID(C40,8,1)&amp;"x","0x1x2x3x4x5x6x7x8x9x")))),"付与IDの形式を確認",IF(COUNTIFS(付与!$A$8:$A$27,C40)&lt;&gt;1,"付与IDが不明・重複",IF(NOT(AND(ISNUMBER(D40),OR(D40=0.5,D40=1))),"配分は0.5日または1日",IF(COUNTIFS($B$8:$B$107,B40,$C$8:$C$107,C40)&gt;1,"同じ取得/付与の組合せが重複",IF(OR(E40&lt;F40,E40&gt;G40),"取得日が有効期間外","確認済み"))))))))))</f>
        <v/>
      </c>
      <c r="I40" s="1" t="str">
        <f aca="false">IF(H40="","",IF(H40="確認済み",0,1))</f>
        <v/>
      </c>
      <c r="J40" s="4" t="str">
        <f aca="false">IF(H40="","",IF(OR(I40&lt;&gt;0,有休残数!$I$3&lt;&gt;0),NA(),IF(E40&lt;=有休残数!$B$3,D40,0)))</f>
        <v/>
      </c>
      <c r="K40" s="1" t="str">
        <f aca="false">IF(H40="","",IF(I40&lt;&gt;0,0,IF(有休残数!$I$3&lt;&gt;0,0,IF(AND(ISNUMBER(E40),E40=INDEX(取得!$B$8:$B$38,MATCH(B40,取得!$A$8:$A$38,0)),ISNUMBER(F40),F40=INDEX(付与!$B$8:$B$27,MATCH(C40,付与!$A$8:$A$27,0)),ISNUMBER(G40),G40=INDEX(付与!$C$8:$C$27,MATCH(C40,付与!$A$8:$A$27,0)),ISNUMBER(J40),J40=IF(E40&lt;=有休残数!$B$3,D40,0)),0,1))))</f>
        <v/>
      </c>
    </row>
    <row r="41" customFormat="false" ht="32" hidden="false" customHeight="true" outlineLevel="0" collapsed="false">
      <c r="A41" s="10"/>
      <c r="B41" s="10"/>
      <c r="C41" s="10"/>
      <c r="D41" s="11"/>
      <c r="E41" s="13" t="str">
        <f aca="false">IF(COUNTA(A41:D41)=0,"",IF(AND(ISTEXT(B41),LEN(B41)=8,EXACT(LEFT(B41,4),"USE-"),ISNUMBER(FIND(MID(B41,5,1)&amp;"x","0x1x2x3x4x5x6x7x8x9x")),ISNUMBER(FIND(MID(B41,6,1)&amp;"x","0x1x2x3x4x5x6x7x8x9x")),ISNUMBER(FIND(MID(B41,7,1)&amp;"x","0x1x2x3x4x5x6x7x8x9x")),ISNUMBER(FIND(MID(B41,8,1)&amp;"x","0x1x2x3x4x5x6x7x8x9x"))),IF(COUNTIFS(取得!$A$8:$A$38,B41)=1,INDEX(取得!$B$8:$B$38,MATCH(B41,取得!$A$8:$A$38,0)),NA()),NA()))</f>
        <v/>
      </c>
      <c r="F41" s="13" t="str">
        <f aca="false">IF(COUNTA(A41:D41)=0,"",IF(AND(ISTEXT(C41),LEN(C41)=8,EXACT(LEFT(C41,4),"GRT-"),ISNUMBER(FIND(MID(C41,5,1)&amp;"x","0x1x2x3x4x5x6x7x8x9x")),ISNUMBER(FIND(MID(C41,6,1)&amp;"x","0x1x2x3x4x5x6x7x8x9x")),ISNUMBER(FIND(MID(C41,7,1)&amp;"x","0x1x2x3x4x5x6x7x8x9x")),ISNUMBER(FIND(MID(C41,8,1)&amp;"x","0x1x2x3x4x5x6x7x8x9x"))),IF(COUNTIFS(付与!$A$8:$A$27,C41)=1,INDEX(付与!$B$8:$B$27,MATCH(C41,付与!$A$8:$A$27,0)),NA()),NA()))</f>
        <v/>
      </c>
      <c r="G41" s="13" t="str">
        <f aca="false">IF(COUNTA(A41:D41)=0,"",IF(AND(ISTEXT(C41),LEN(C41)=8,EXACT(LEFT(C41,4),"GRT-"),ISNUMBER(FIND(MID(C41,5,1)&amp;"x","0x1x2x3x4x5x6x7x8x9x")),ISNUMBER(FIND(MID(C41,6,1)&amp;"x","0x1x2x3x4x5x6x7x8x9x")),ISNUMBER(FIND(MID(C41,7,1)&amp;"x","0x1x2x3x4x5x6x7x8x9x")),ISNUMBER(FIND(MID(C41,8,1)&amp;"x","0x1x2x3x4x5x6x7x8x9x"))),IF(COUNTIFS(付与!$A$8:$A$27,C41)=1,INDEX(付与!$C$8:$C$27,MATCH(C41,付与!$A$8:$A$27,0)),NA()),NA()))</f>
        <v/>
      </c>
      <c r="H41" s="1" t="str">
        <f aca="false">IF(COUNTA(A41:D41)=0,"",IF(NOT(AND(ISTEXT(A41),LEN(A41)=8,EXACT(LEFT(A41,4),"ALL-"),ISNUMBER(FIND(MID(A41,5,1)&amp;"x","0x1x2x3x4x5x6x7x8x9x")),ISNUMBER(FIND(MID(A41,6,1)&amp;"x","0x1x2x3x4x5x6x7x8x9x")),ISNUMBER(FIND(MID(A41,7,1)&amp;"x","0x1x2x3x4x5x6x7x8x9x")),ISNUMBER(FIND(MID(A41,8,1)&amp;"x","0x1x2x3x4x5x6x7x8x9x")))),"IDはALL-と半角数字4桁",IF(COUNTIFS($A$8:$A$107,A41)&gt;1,"配分IDが重複",IF(NOT(AND(ISTEXT(B41),LEN(B41)=8,EXACT(LEFT(B41,4),"USE-"),ISNUMBER(FIND(MID(B41,5,1)&amp;"x","0x1x2x3x4x5x6x7x8x9x")),ISNUMBER(FIND(MID(B41,6,1)&amp;"x","0x1x2x3x4x5x6x7x8x9x")),ISNUMBER(FIND(MID(B41,7,1)&amp;"x","0x1x2x3x4x5x6x7x8x9x")),ISNUMBER(FIND(MID(B41,8,1)&amp;"x","0x1x2x3x4x5x6x7x8x9x")))),"取得IDの形式を確認",IF(COUNTIFS(取得!$A$8:$A$38,B41)&lt;&gt;1,"取得IDが不明・重複",IF(NOT(AND(ISTEXT(C41),LEN(C41)=8,EXACT(LEFT(C41,4),"GRT-"),ISNUMBER(FIND(MID(C41,5,1)&amp;"x","0x1x2x3x4x5x6x7x8x9x")),ISNUMBER(FIND(MID(C41,6,1)&amp;"x","0x1x2x3x4x5x6x7x8x9x")),ISNUMBER(FIND(MID(C41,7,1)&amp;"x","0x1x2x3x4x5x6x7x8x9x")),ISNUMBER(FIND(MID(C41,8,1)&amp;"x","0x1x2x3x4x5x6x7x8x9x")))),"付与IDの形式を確認",IF(COUNTIFS(付与!$A$8:$A$27,C41)&lt;&gt;1,"付与IDが不明・重複",IF(NOT(AND(ISNUMBER(D41),OR(D41=0.5,D41=1))),"配分は0.5日または1日",IF(COUNTIFS($B$8:$B$107,B41,$C$8:$C$107,C41)&gt;1,"同じ取得/付与の組合せが重複",IF(OR(E41&lt;F41,E41&gt;G41),"取得日が有効期間外","確認済み"))))))))))</f>
        <v/>
      </c>
      <c r="I41" s="1" t="str">
        <f aca="false">IF(H41="","",IF(H41="確認済み",0,1))</f>
        <v/>
      </c>
      <c r="J41" s="4" t="str">
        <f aca="false">IF(H41="","",IF(OR(I41&lt;&gt;0,有休残数!$I$3&lt;&gt;0),NA(),IF(E41&lt;=有休残数!$B$3,D41,0)))</f>
        <v/>
      </c>
      <c r="K41" s="1" t="str">
        <f aca="false">IF(H41="","",IF(I41&lt;&gt;0,0,IF(有休残数!$I$3&lt;&gt;0,0,IF(AND(ISNUMBER(E41),E41=INDEX(取得!$B$8:$B$38,MATCH(B41,取得!$A$8:$A$38,0)),ISNUMBER(F41),F41=INDEX(付与!$B$8:$B$27,MATCH(C41,付与!$A$8:$A$27,0)),ISNUMBER(G41),G41=INDEX(付与!$C$8:$C$27,MATCH(C41,付与!$A$8:$A$27,0)),ISNUMBER(J41),J41=IF(E41&lt;=有休残数!$B$3,D41,0)),0,1))))</f>
        <v/>
      </c>
    </row>
    <row r="42" customFormat="false" ht="32" hidden="false" customHeight="true" outlineLevel="0" collapsed="false">
      <c r="A42" s="10"/>
      <c r="B42" s="10"/>
      <c r="C42" s="10"/>
      <c r="D42" s="11"/>
      <c r="E42" s="13" t="str">
        <f aca="false">IF(COUNTA(A42:D42)=0,"",IF(AND(ISTEXT(B42),LEN(B42)=8,EXACT(LEFT(B42,4),"USE-"),ISNUMBER(FIND(MID(B42,5,1)&amp;"x","0x1x2x3x4x5x6x7x8x9x")),ISNUMBER(FIND(MID(B42,6,1)&amp;"x","0x1x2x3x4x5x6x7x8x9x")),ISNUMBER(FIND(MID(B42,7,1)&amp;"x","0x1x2x3x4x5x6x7x8x9x")),ISNUMBER(FIND(MID(B42,8,1)&amp;"x","0x1x2x3x4x5x6x7x8x9x"))),IF(COUNTIFS(取得!$A$8:$A$38,B42)=1,INDEX(取得!$B$8:$B$38,MATCH(B42,取得!$A$8:$A$38,0)),NA()),NA()))</f>
        <v/>
      </c>
      <c r="F42" s="13" t="str">
        <f aca="false">IF(COUNTA(A42:D42)=0,"",IF(AND(ISTEXT(C42),LEN(C42)=8,EXACT(LEFT(C42,4),"GRT-"),ISNUMBER(FIND(MID(C42,5,1)&amp;"x","0x1x2x3x4x5x6x7x8x9x")),ISNUMBER(FIND(MID(C42,6,1)&amp;"x","0x1x2x3x4x5x6x7x8x9x")),ISNUMBER(FIND(MID(C42,7,1)&amp;"x","0x1x2x3x4x5x6x7x8x9x")),ISNUMBER(FIND(MID(C42,8,1)&amp;"x","0x1x2x3x4x5x6x7x8x9x"))),IF(COUNTIFS(付与!$A$8:$A$27,C42)=1,INDEX(付与!$B$8:$B$27,MATCH(C42,付与!$A$8:$A$27,0)),NA()),NA()))</f>
        <v/>
      </c>
      <c r="G42" s="13" t="str">
        <f aca="false">IF(COUNTA(A42:D42)=0,"",IF(AND(ISTEXT(C42),LEN(C42)=8,EXACT(LEFT(C42,4),"GRT-"),ISNUMBER(FIND(MID(C42,5,1)&amp;"x","0x1x2x3x4x5x6x7x8x9x")),ISNUMBER(FIND(MID(C42,6,1)&amp;"x","0x1x2x3x4x5x6x7x8x9x")),ISNUMBER(FIND(MID(C42,7,1)&amp;"x","0x1x2x3x4x5x6x7x8x9x")),ISNUMBER(FIND(MID(C42,8,1)&amp;"x","0x1x2x3x4x5x6x7x8x9x"))),IF(COUNTIFS(付与!$A$8:$A$27,C42)=1,INDEX(付与!$C$8:$C$27,MATCH(C42,付与!$A$8:$A$27,0)),NA()),NA()))</f>
        <v/>
      </c>
      <c r="H42" s="1" t="str">
        <f aca="false">IF(COUNTA(A42:D42)=0,"",IF(NOT(AND(ISTEXT(A42),LEN(A42)=8,EXACT(LEFT(A42,4),"ALL-"),ISNUMBER(FIND(MID(A42,5,1)&amp;"x","0x1x2x3x4x5x6x7x8x9x")),ISNUMBER(FIND(MID(A42,6,1)&amp;"x","0x1x2x3x4x5x6x7x8x9x")),ISNUMBER(FIND(MID(A42,7,1)&amp;"x","0x1x2x3x4x5x6x7x8x9x")),ISNUMBER(FIND(MID(A42,8,1)&amp;"x","0x1x2x3x4x5x6x7x8x9x")))),"IDはALL-と半角数字4桁",IF(COUNTIFS($A$8:$A$107,A42)&gt;1,"配分IDが重複",IF(NOT(AND(ISTEXT(B42),LEN(B42)=8,EXACT(LEFT(B42,4),"USE-"),ISNUMBER(FIND(MID(B42,5,1)&amp;"x","0x1x2x3x4x5x6x7x8x9x")),ISNUMBER(FIND(MID(B42,6,1)&amp;"x","0x1x2x3x4x5x6x7x8x9x")),ISNUMBER(FIND(MID(B42,7,1)&amp;"x","0x1x2x3x4x5x6x7x8x9x")),ISNUMBER(FIND(MID(B42,8,1)&amp;"x","0x1x2x3x4x5x6x7x8x9x")))),"取得IDの形式を確認",IF(COUNTIFS(取得!$A$8:$A$38,B42)&lt;&gt;1,"取得IDが不明・重複",IF(NOT(AND(ISTEXT(C42),LEN(C42)=8,EXACT(LEFT(C42,4),"GRT-"),ISNUMBER(FIND(MID(C42,5,1)&amp;"x","0x1x2x3x4x5x6x7x8x9x")),ISNUMBER(FIND(MID(C42,6,1)&amp;"x","0x1x2x3x4x5x6x7x8x9x")),ISNUMBER(FIND(MID(C42,7,1)&amp;"x","0x1x2x3x4x5x6x7x8x9x")),ISNUMBER(FIND(MID(C42,8,1)&amp;"x","0x1x2x3x4x5x6x7x8x9x")))),"付与IDの形式を確認",IF(COUNTIFS(付与!$A$8:$A$27,C42)&lt;&gt;1,"付与IDが不明・重複",IF(NOT(AND(ISNUMBER(D42),OR(D42=0.5,D42=1))),"配分は0.5日または1日",IF(COUNTIFS($B$8:$B$107,B42,$C$8:$C$107,C42)&gt;1,"同じ取得/付与の組合せが重複",IF(OR(E42&lt;F42,E42&gt;G42),"取得日が有効期間外","確認済み"))))))))))</f>
        <v/>
      </c>
      <c r="I42" s="1" t="str">
        <f aca="false">IF(H42="","",IF(H42="確認済み",0,1))</f>
        <v/>
      </c>
      <c r="J42" s="4" t="str">
        <f aca="false">IF(H42="","",IF(OR(I42&lt;&gt;0,有休残数!$I$3&lt;&gt;0),NA(),IF(E42&lt;=有休残数!$B$3,D42,0)))</f>
        <v/>
      </c>
      <c r="K42" s="1" t="str">
        <f aca="false">IF(H42="","",IF(I42&lt;&gt;0,0,IF(有休残数!$I$3&lt;&gt;0,0,IF(AND(ISNUMBER(E42),E42=INDEX(取得!$B$8:$B$38,MATCH(B42,取得!$A$8:$A$38,0)),ISNUMBER(F42),F42=INDEX(付与!$B$8:$B$27,MATCH(C42,付与!$A$8:$A$27,0)),ISNUMBER(G42),G42=INDEX(付与!$C$8:$C$27,MATCH(C42,付与!$A$8:$A$27,0)),ISNUMBER(J42),J42=IF(E42&lt;=有休残数!$B$3,D42,0)),0,1))))</f>
        <v/>
      </c>
    </row>
    <row r="43" customFormat="false" ht="32" hidden="false" customHeight="true" outlineLevel="0" collapsed="false">
      <c r="A43" s="10"/>
      <c r="B43" s="10"/>
      <c r="C43" s="10"/>
      <c r="D43" s="11"/>
      <c r="E43" s="13" t="str">
        <f aca="false">IF(COUNTA(A43:D43)=0,"",IF(AND(ISTEXT(B43),LEN(B43)=8,EXACT(LEFT(B43,4),"USE-"),ISNUMBER(FIND(MID(B43,5,1)&amp;"x","0x1x2x3x4x5x6x7x8x9x")),ISNUMBER(FIND(MID(B43,6,1)&amp;"x","0x1x2x3x4x5x6x7x8x9x")),ISNUMBER(FIND(MID(B43,7,1)&amp;"x","0x1x2x3x4x5x6x7x8x9x")),ISNUMBER(FIND(MID(B43,8,1)&amp;"x","0x1x2x3x4x5x6x7x8x9x"))),IF(COUNTIFS(取得!$A$8:$A$38,B43)=1,INDEX(取得!$B$8:$B$38,MATCH(B43,取得!$A$8:$A$38,0)),NA()),NA()))</f>
        <v/>
      </c>
      <c r="F43" s="13" t="str">
        <f aca="false">IF(COUNTA(A43:D43)=0,"",IF(AND(ISTEXT(C43),LEN(C43)=8,EXACT(LEFT(C43,4),"GRT-"),ISNUMBER(FIND(MID(C43,5,1)&amp;"x","0x1x2x3x4x5x6x7x8x9x")),ISNUMBER(FIND(MID(C43,6,1)&amp;"x","0x1x2x3x4x5x6x7x8x9x")),ISNUMBER(FIND(MID(C43,7,1)&amp;"x","0x1x2x3x4x5x6x7x8x9x")),ISNUMBER(FIND(MID(C43,8,1)&amp;"x","0x1x2x3x4x5x6x7x8x9x"))),IF(COUNTIFS(付与!$A$8:$A$27,C43)=1,INDEX(付与!$B$8:$B$27,MATCH(C43,付与!$A$8:$A$27,0)),NA()),NA()))</f>
        <v/>
      </c>
      <c r="G43" s="13" t="str">
        <f aca="false">IF(COUNTA(A43:D43)=0,"",IF(AND(ISTEXT(C43),LEN(C43)=8,EXACT(LEFT(C43,4),"GRT-"),ISNUMBER(FIND(MID(C43,5,1)&amp;"x","0x1x2x3x4x5x6x7x8x9x")),ISNUMBER(FIND(MID(C43,6,1)&amp;"x","0x1x2x3x4x5x6x7x8x9x")),ISNUMBER(FIND(MID(C43,7,1)&amp;"x","0x1x2x3x4x5x6x7x8x9x")),ISNUMBER(FIND(MID(C43,8,1)&amp;"x","0x1x2x3x4x5x6x7x8x9x"))),IF(COUNTIFS(付与!$A$8:$A$27,C43)=1,INDEX(付与!$C$8:$C$27,MATCH(C43,付与!$A$8:$A$27,0)),NA()),NA()))</f>
        <v/>
      </c>
      <c r="H43" s="1" t="str">
        <f aca="false">IF(COUNTA(A43:D43)=0,"",IF(NOT(AND(ISTEXT(A43),LEN(A43)=8,EXACT(LEFT(A43,4),"ALL-"),ISNUMBER(FIND(MID(A43,5,1)&amp;"x","0x1x2x3x4x5x6x7x8x9x")),ISNUMBER(FIND(MID(A43,6,1)&amp;"x","0x1x2x3x4x5x6x7x8x9x")),ISNUMBER(FIND(MID(A43,7,1)&amp;"x","0x1x2x3x4x5x6x7x8x9x")),ISNUMBER(FIND(MID(A43,8,1)&amp;"x","0x1x2x3x4x5x6x7x8x9x")))),"IDはALL-と半角数字4桁",IF(COUNTIFS($A$8:$A$107,A43)&gt;1,"配分IDが重複",IF(NOT(AND(ISTEXT(B43),LEN(B43)=8,EXACT(LEFT(B43,4),"USE-"),ISNUMBER(FIND(MID(B43,5,1)&amp;"x","0x1x2x3x4x5x6x7x8x9x")),ISNUMBER(FIND(MID(B43,6,1)&amp;"x","0x1x2x3x4x5x6x7x8x9x")),ISNUMBER(FIND(MID(B43,7,1)&amp;"x","0x1x2x3x4x5x6x7x8x9x")),ISNUMBER(FIND(MID(B43,8,1)&amp;"x","0x1x2x3x4x5x6x7x8x9x")))),"取得IDの形式を確認",IF(COUNTIFS(取得!$A$8:$A$38,B43)&lt;&gt;1,"取得IDが不明・重複",IF(NOT(AND(ISTEXT(C43),LEN(C43)=8,EXACT(LEFT(C43,4),"GRT-"),ISNUMBER(FIND(MID(C43,5,1)&amp;"x","0x1x2x3x4x5x6x7x8x9x")),ISNUMBER(FIND(MID(C43,6,1)&amp;"x","0x1x2x3x4x5x6x7x8x9x")),ISNUMBER(FIND(MID(C43,7,1)&amp;"x","0x1x2x3x4x5x6x7x8x9x")),ISNUMBER(FIND(MID(C43,8,1)&amp;"x","0x1x2x3x4x5x6x7x8x9x")))),"付与IDの形式を確認",IF(COUNTIFS(付与!$A$8:$A$27,C43)&lt;&gt;1,"付与IDが不明・重複",IF(NOT(AND(ISNUMBER(D43),OR(D43=0.5,D43=1))),"配分は0.5日または1日",IF(COUNTIFS($B$8:$B$107,B43,$C$8:$C$107,C43)&gt;1,"同じ取得/付与の組合せが重複",IF(OR(E43&lt;F43,E43&gt;G43),"取得日が有効期間外","確認済み"))))))))))</f>
        <v/>
      </c>
      <c r="I43" s="1" t="str">
        <f aca="false">IF(H43="","",IF(H43="確認済み",0,1))</f>
        <v/>
      </c>
      <c r="J43" s="4" t="str">
        <f aca="false">IF(H43="","",IF(OR(I43&lt;&gt;0,有休残数!$I$3&lt;&gt;0),NA(),IF(E43&lt;=有休残数!$B$3,D43,0)))</f>
        <v/>
      </c>
      <c r="K43" s="1" t="str">
        <f aca="false">IF(H43="","",IF(I43&lt;&gt;0,0,IF(有休残数!$I$3&lt;&gt;0,0,IF(AND(ISNUMBER(E43),E43=INDEX(取得!$B$8:$B$38,MATCH(B43,取得!$A$8:$A$38,0)),ISNUMBER(F43),F43=INDEX(付与!$B$8:$B$27,MATCH(C43,付与!$A$8:$A$27,0)),ISNUMBER(G43),G43=INDEX(付与!$C$8:$C$27,MATCH(C43,付与!$A$8:$A$27,0)),ISNUMBER(J43),J43=IF(E43&lt;=有休残数!$B$3,D43,0)),0,1))))</f>
        <v/>
      </c>
    </row>
    <row r="44" customFormat="false" ht="32" hidden="false" customHeight="true" outlineLevel="0" collapsed="false">
      <c r="A44" s="10"/>
      <c r="B44" s="10"/>
      <c r="C44" s="10"/>
      <c r="D44" s="11"/>
      <c r="E44" s="13" t="str">
        <f aca="false">IF(COUNTA(A44:D44)=0,"",IF(AND(ISTEXT(B44),LEN(B44)=8,EXACT(LEFT(B44,4),"USE-"),ISNUMBER(FIND(MID(B44,5,1)&amp;"x","0x1x2x3x4x5x6x7x8x9x")),ISNUMBER(FIND(MID(B44,6,1)&amp;"x","0x1x2x3x4x5x6x7x8x9x")),ISNUMBER(FIND(MID(B44,7,1)&amp;"x","0x1x2x3x4x5x6x7x8x9x")),ISNUMBER(FIND(MID(B44,8,1)&amp;"x","0x1x2x3x4x5x6x7x8x9x"))),IF(COUNTIFS(取得!$A$8:$A$38,B44)=1,INDEX(取得!$B$8:$B$38,MATCH(B44,取得!$A$8:$A$38,0)),NA()),NA()))</f>
        <v/>
      </c>
      <c r="F44" s="13" t="str">
        <f aca="false">IF(COUNTA(A44:D44)=0,"",IF(AND(ISTEXT(C44),LEN(C44)=8,EXACT(LEFT(C44,4),"GRT-"),ISNUMBER(FIND(MID(C44,5,1)&amp;"x","0x1x2x3x4x5x6x7x8x9x")),ISNUMBER(FIND(MID(C44,6,1)&amp;"x","0x1x2x3x4x5x6x7x8x9x")),ISNUMBER(FIND(MID(C44,7,1)&amp;"x","0x1x2x3x4x5x6x7x8x9x")),ISNUMBER(FIND(MID(C44,8,1)&amp;"x","0x1x2x3x4x5x6x7x8x9x"))),IF(COUNTIFS(付与!$A$8:$A$27,C44)=1,INDEX(付与!$B$8:$B$27,MATCH(C44,付与!$A$8:$A$27,0)),NA()),NA()))</f>
        <v/>
      </c>
      <c r="G44" s="13" t="str">
        <f aca="false">IF(COUNTA(A44:D44)=0,"",IF(AND(ISTEXT(C44),LEN(C44)=8,EXACT(LEFT(C44,4),"GRT-"),ISNUMBER(FIND(MID(C44,5,1)&amp;"x","0x1x2x3x4x5x6x7x8x9x")),ISNUMBER(FIND(MID(C44,6,1)&amp;"x","0x1x2x3x4x5x6x7x8x9x")),ISNUMBER(FIND(MID(C44,7,1)&amp;"x","0x1x2x3x4x5x6x7x8x9x")),ISNUMBER(FIND(MID(C44,8,1)&amp;"x","0x1x2x3x4x5x6x7x8x9x"))),IF(COUNTIFS(付与!$A$8:$A$27,C44)=1,INDEX(付与!$C$8:$C$27,MATCH(C44,付与!$A$8:$A$27,0)),NA()),NA()))</f>
        <v/>
      </c>
      <c r="H44" s="1" t="str">
        <f aca="false">IF(COUNTA(A44:D44)=0,"",IF(NOT(AND(ISTEXT(A44),LEN(A44)=8,EXACT(LEFT(A44,4),"ALL-"),ISNUMBER(FIND(MID(A44,5,1)&amp;"x","0x1x2x3x4x5x6x7x8x9x")),ISNUMBER(FIND(MID(A44,6,1)&amp;"x","0x1x2x3x4x5x6x7x8x9x")),ISNUMBER(FIND(MID(A44,7,1)&amp;"x","0x1x2x3x4x5x6x7x8x9x")),ISNUMBER(FIND(MID(A44,8,1)&amp;"x","0x1x2x3x4x5x6x7x8x9x")))),"IDはALL-と半角数字4桁",IF(COUNTIFS($A$8:$A$107,A44)&gt;1,"配分IDが重複",IF(NOT(AND(ISTEXT(B44),LEN(B44)=8,EXACT(LEFT(B44,4),"USE-"),ISNUMBER(FIND(MID(B44,5,1)&amp;"x","0x1x2x3x4x5x6x7x8x9x")),ISNUMBER(FIND(MID(B44,6,1)&amp;"x","0x1x2x3x4x5x6x7x8x9x")),ISNUMBER(FIND(MID(B44,7,1)&amp;"x","0x1x2x3x4x5x6x7x8x9x")),ISNUMBER(FIND(MID(B44,8,1)&amp;"x","0x1x2x3x4x5x6x7x8x9x")))),"取得IDの形式を確認",IF(COUNTIFS(取得!$A$8:$A$38,B44)&lt;&gt;1,"取得IDが不明・重複",IF(NOT(AND(ISTEXT(C44),LEN(C44)=8,EXACT(LEFT(C44,4),"GRT-"),ISNUMBER(FIND(MID(C44,5,1)&amp;"x","0x1x2x3x4x5x6x7x8x9x")),ISNUMBER(FIND(MID(C44,6,1)&amp;"x","0x1x2x3x4x5x6x7x8x9x")),ISNUMBER(FIND(MID(C44,7,1)&amp;"x","0x1x2x3x4x5x6x7x8x9x")),ISNUMBER(FIND(MID(C44,8,1)&amp;"x","0x1x2x3x4x5x6x7x8x9x")))),"付与IDの形式を確認",IF(COUNTIFS(付与!$A$8:$A$27,C44)&lt;&gt;1,"付与IDが不明・重複",IF(NOT(AND(ISNUMBER(D44),OR(D44=0.5,D44=1))),"配分は0.5日または1日",IF(COUNTIFS($B$8:$B$107,B44,$C$8:$C$107,C44)&gt;1,"同じ取得/付与の組合せが重複",IF(OR(E44&lt;F44,E44&gt;G44),"取得日が有効期間外","確認済み"))))))))))</f>
        <v/>
      </c>
      <c r="I44" s="1" t="str">
        <f aca="false">IF(H44="","",IF(H44="確認済み",0,1))</f>
        <v/>
      </c>
      <c r="J44" s="4" t="str">
        <f aca="false">IF(H44="","",IF(OR(I44&lt;&gt;0,有休残数!$I$3&lt;&gt;0),NA(),IF(E44&lt;=有休残数!$B$3,D44,0)))</f>
        <v/>
      </c>
      <c r="K44" s="1" t="str">
        <f aca="false">IF(H44="","",IF(I44&lt;&gt;0,0,IF(有休残数!$I$3&lt;&gt;0,0,IF(AND(ISNUMBER(E44),E44=INDEX(取得!$B$8:$B$38,MATCH(B44,取得!$A$8:$A$38,0)),ISNUMBER(F44),F44=INDEX(付与!$B$8:$B$27,MATCH(C44,付与!$A$8:$A$27,0)),ISNUMBER(G44),G44=INDEX(付与!$C$8:$C$27,MATCH(C44,付与!$A$8:$A$27,0)),ISNUMBER(J44),J44=IF(E44&lt;=有休残数!$B$3,D44,0)),0,1))))</f>
        <v/>
      </c>
    </row>
    <row r="45" customFormat="false" ht="32" hidden="false" customHeight="true" outlineLevel="0" collapsed="false">
      <c r="A45" s="10"/>
      <c r="B45" s="10"/>
      <c r="C45" s="10"/>
      <c r="D45" s="11"/>
      <c r="E45" s="13" t="str">
        <f aca="false">IF(COUNTA(A45:D45)=0,"",IF(AND(ISTEXT(B45),LEN(B45)=8,EXACT(LEFT(B45,4),"USE-"),ISNUMBER(FIND(MID(B45,5,1)&amp;"x","0x1x2x3x4x5x6x7x8x9x")),ISNUMBER(FIND(MID(B45,6,1)&amp;"x","0x1x2x3x4x5x6x7x8x9x")),ISNUMBER(FIND(MID(B45,7,1)&amp;"x","0x1x2x3x4x5x6x7x8x9x")),ISNUMBER(FIND(MID(B45,8,1)&amp;"x","0x1x2x3x4x5x6x7x8x9x"))),IF(COUNTIFS(取得!$A$8:$A$38,B45)=1,INDEX(取得!$B$8:$B$38,MATCH(B45,取得!$A$8:$A$38,0)),NA()),NA()))</f>
        <v/>
      </c>
      <c r="F45" s="13" t="str">
        <f aca="false">IF(COUNTA(A45:D45)=0,"",IF(AND(ISTEXT(C45),LEN(C45)=8,EXACT(LEFT(C45,4),"GRT-"),ISNUMBER(FIND(MID(C45,5,1)&amp;"x","0x1x2x3x4x5x6x7x8x9x")),ISNUMBER(FIND(MID(C45,6,1)&amp;"x","0x1x2x3x4x5x6x7x8x9x")),ISNUMBER(FIND(MID(C45,7,1)&amp;"x","0x1x2x3x4x5x6x7x8x9x")),ISNUMBER(FIND(MID(C45,8,1)&amp;"x","0x1x2x3x4x5x6x7x8x9x"))),IF(COUNTIFS(付与!$A$8:$A$27,C45)=1,INDEX(付与!$B$8:$B$27,MATCH(C45,付与!$A$8:$A$27,0)),NA()),NA()))</f>
        <v/>
      </c>
      <c r="G45" s="13" t="str">
        <f aca="false">IF(COUNTA(A45:D45)=0,"",IF(AND(ISTEXT(C45),LEN(C45)=8,EXACT(LEFT(C45,4),"GRT-"),ISNUMBER(FIND(MID(C45,5,1)&amp;"x","0x1x2x3x4x5x6x7x8x9x")),ISNUMBER(FIND(MID(C45,6,1)&amp;"x","0x1x2x3x4x5x6x7x8x9x")),ISNUMBER(FIND(MID(C45,7,1)&amp;"x","0x1x2x3x4x5x6x7x8x9x")),ISNUMBER(FIND(MID(C45,8,1)&amp;"x","0x1x2x3x4x5x6x7x8x9x"))),IF(COUNTIFS(付与!$A$8:$A$27,C45)=1,INDEX(付与!$C$8:$C$27,MATCH(C45,付与!$A$8:$A$27,0)),NA()),NA()))</f>
        <v/>
      </c>
      <c r="H45" s="1" t="str">
        <f aca="false">IF(COUNTA(A45:D45)=0,"",IF(NOT(AND(ISTEXT(A45),LEN(A45)=8,EXACT(LEFT(A45,4),"ALL-"),ISNUMBER(FIND(MID(A45,5,1)&amp;"x","0x1x2x3x4x5x6x7x8x9x")),ISNUMBER(FIND(MID(A45,6,1)&amp;"x","0x1x2x3x4x5x6x7x8x9x")),ISNUMBER(FIND(MID(A45,7,1)&amp;"x","0x1x2x3x4x5x6x7x8x9x")),ISNUMBER(FIND(MID(A45,8,1)&amp;"x","0x1x2x3x4x5x6x7x8x9x")))),"IDはALL-と半角数字4桁",IF(COUNTIFS($A$8:$A$107,A45)&gt;1,"配分IDが重複",IF(NOT(AND(ISTEXT(B45),LEN(B45)=8,EXACT(LEFT(B45,4),"USE-"),ISNUMBER(FIND(MID(B45,5,1)&amp;"x","0x1x2x3x4x5x6x7x8x9x")),ISNUMBER(FIND(MID(B45,6,1)&amp;"x","0x1x2x3x4x5x6x7x8x9x")),ISNUMBER(FIND(MID(B45,7,1)&amp;"x","0x1x2x3x4x5x6x7x8x9x")),ISNUMBER(FIND(MID(B45,8,1)&amp;"x","0x1x2x3x4x5x6x7x8x9x")))),"取得IDの形式を確認",IF(COUNTIFS(取得!$A$8:$A$38,B45)&lt;&gt;1,"取得IDが不明・重複",IF(NOT(AND(ISTEXT(C45),LEN(C45)=8,EXACT(LEFT(C45,4),"GRT-"),ISNUMBER(FIND(MID(C45,5,1)&amp;"x","0x1x2x3x4x5x6x7x8x9x")),ISNUMBER(FIND(MID(C45,6,1)&amp;"x","0x1x2x3x4x5x6x7x8x9x")),ISNUMBER(FIND(MID(C45,7,1)&amp;"x","0x1x2x3x4x5x6x7x8x9x")),ISNUMBER(FIND(MID(C45,8,1)&amp;"x","0x1x2x3x4x5x6x7x8x9x")))),"付与IDの形式を確認",IF(COUNTIFS(付与!$A$8:$A$27,C45)&lt;&gt;1,"付与IDが不明・重複",IF(NOT(AND(ISNUMBER(D45),OR(D45=0.5,D45=1))),"配分は0.5日または1日",IF(COUNTIFS($B$8:$B$107,B45,$C$8:$C$107,C45)&gt;1,"同じ取得/付与の組合せが重複",IF(OR(E45&lt;F45,E45&gt;G45),"取得日が有効期間外","確認済み"))))))))))</f>
        <v/>
      </c>
      <c r="I45" s="1" t="str">
        <f aca="false">IF(H45="","",IF(H45="確認済み",0,1))</f>
        <v/>
      </c>
      <c r="J45" s="4" t="str">
        <f aca="false">IF(H45="","",IF(OR(I45&lt;&gt;0,有休残数!$I$3&lt;&gt;0),NA(),IF(E45&lt;=有休残数!$B$3,D45,0)))</f>
        <v/>
      </c>
      <c r="K45" s="1" t="str">
        <f aca="false">IF(H45="","",IF(I45&lt;&gt;0,0,IF(有休残数!$I$3&lt;&gt;0,0,IF(AND(ISNUMBER(E45),E45=INDEX(取得!$B$8:$B$38,MATCH(B45,取得!$A$8:$A$38,0)),ISNUMBER(F45),F45=INDEX(付与!$B$8:$B$27,MATCH(C45,付与!$A$8:$A$27,0)),ISNUMBER(G45),G45=INDEX(付与!$C$8:$C$27,MATCH(C45,付与!$A$8:$A$27,0)),ISNUMBER(J45),J45=IF(E45&lt;=有休残数!$B$3,D45,0)),0,1))))</f>
        <v/>
      </c>
    </row>
    <row r="46" customFormat="false" ht="32" hidden="false" customHeight="true" outlineLevel="0" collapsed="false">
      <c r="A46" s="10"/>
      <c r="B46" s="10"/>
      <c r="C46" s="10"/>
      <c r="D46" s="11"/>
      <c r="E46" s="13" t="str">
        <f aca="false">IF(COUNTA(A46:D46)=0,"",IF(AND(ISTEXT(B46),LEN(B46)=8,EXACT(LEFT(B46,4),"USE-"),ISNUMBER(FIND(MID(B46,5,1)&amp;"x","0x1x2x3x4x5x6x7x8x9x")),ISNUMBER(FIND(MID(B46,6,1)&amp;"x","0x1x2x3x4x5x6x7x8x9x")),ISNUMBER(FIND(MID(B46,7,1)&amp;"x","0x1x2x3x4x5x6x7x8x9x")),ISNUMBER(FIND(MID(B46,8,1)&amp;"x","0x1x2x3x4x5x6x7x8x9x"))),IF(COUNTIFS(取得!$A$8:$A$38,B46)=1,INDEX(取得!$B$8:$B$38,MATCH(B46,取得!$A$8:$A$38,0)),NA()),NA()))</f>
        <v/>
      </c>
      <c r="F46" s="13" t="str">
        <f aca="false">IF(COUNTA(A46:D46)=0,"",IF(AND(ISTEXT(C46),LEN(C46)=8,EXACT(LEFT(C46,4),"GRT-"),ISNUMBER(FIND(MID(C46,5,1)&amp;"x","0x1x2x3x4x5x6x7x8x9x")),ISNUMBER(FIND(MID(C46,6,1)&amp;"x","0x1x2x3x4x5x6x7x8x9x")),ISNUMBER(FIND(MID(C46,7,1)&amp;"x","0x1x2x3x4x5x6x7x8x9x")),ISNUMBER(FIND(MID(C46,8,1)&amp;"x","0x1x2x3x4x5x6x7x8x9x"))),IF(COUNTIFS(付与!$A$8:$A$27,C46)=1,INDEX(付与!$B$8:$B$27,MATCH(C46,付与!$A$8:$A$27,0)),NA()),NA()))</f>
        <v/>
      </c>
      <c r="G46" s="13" t="str">
        <f aca="false">IF(COUNTA(A46:D46)=0,"",IF(AND(ISTEXT(C46),LEN(C46)=8,EXACT(LEFT(C46,4),"GRT-"),ISNUMBER(FIND(MID(C46,5,1)&amp;"x","0x1x2x3x4x5x6x7x8x9x")),ISNUMBER(FIND(MID(C46,6,1)&amp;"x","0x1x2x3x4x5x6x7x8x9x")),ISNUMBER(FIND(MID(C46,7,1)&amp;"x","0x1x2x3x4x5x6x7x8x9x")),ISNUMBER(FIND(MID(C46,8,1)&amp;"x","0x1x2x3x4x5x6x7x8x9x"))),IF(COUNTIFS(付与!$A$8:$A$27,C46)=1,INDEX(付与!$C$8:$C$27,MATCH(C46,付与!$A$8:$A$27,0)),NA()),NA()))</f>
        <v/>
      </c>
      <c r="H46" s="1" t="str">
        <f aca="false">IF(COUNTA(A46:D46)=0,"",IF(NOT(AND(ISTEXT(A46),LEN(A46)=8,EXACT(LEFT(A46,4),"ALL-"),ISNUMBER(FIND(MID(A46,5,1)&amp;"x","0x1x2x3x4x5x6x7x8x9x")),ISNUMBER(FIND(MID(A46,6,1)&amp;"x","0x1x2x3x4x5x6x7x8x9x")),ISNUMBER(FIND(MID(A46,7,1)&amp;"x","0x1x2x3x4x5x6x7x8x9x")),ISNUMBER(FIND(MID(A46,8,1)&amp;"x","0x1x2x3x4x5x6x7x8x9x")))),"IDはALL-と半角数字4桁",IF(COUNTIFS($A$8:$A$107,A46)&gt;1,"配分IDが重複",IF(NOT(AND(ISTEXT(B46),LEN(B46)=8,EXACT(LEFT(B46,4),"USE-"),ISNUMBER(FIND(MID(B46,5,1)&amp;"x","0x1x2x3x4x5x6x7x8x9x")),ISNUMBER(FIND(MID(B46,6,1)&amp;"x","0x1x2x3x4x5x6x7x8x9x")),ISNUMBER(FIND(MID(B46,7,1)&amp;"x","0x1x2x3x4x5x6x7x8x9x")),ISNUMBER(FIND(MID(B46,8,1)&amp;"x","0x1x2x3x4x5x6x7x8x9x")))),"取得IDの形式を確認",IF(COUNTIFS(取得!$A$8:$A$38,B46)&lt;&gt;1,"取得IDが不明・重複",IF(NOT(AND(ISTEXT(C46),LEN(C46)=8,EXACT(LEFT(C46,4),"GRT-"),ISNUMBER(FIND(MID(C46,5,1)&amp;"x","0x1x2x3x4x5x6x7x8x9x")),ISNUMBER(FIND(MID(C46,6,1)&amp;"x","0x1x2x3x4x5x6x7x8x9x")),ISNUMBER(FIND(MID(C46,7,1)&amp;"x","0x1x2x3x4x5x6x7x8x9x")),ISNUMBER(FIND(MID(C46,8,1)&amp;"x","0x1x2x3x4x5x6x7x8x9x")))),"付与IDの形式を確認",IF(COUNTIFS(付与!$A$8:$A$27,C46)&lt;&gt;1,"付与IDが不明・重複",IF(NOT(AND(ISNUMBER(D46),OR(D46=0.5,D46=1))),"配分は0.5日または1日",IF(COUNTIFS($B$8:$B$107,B46,$C$8:$C$107,C46)&gt;1,"同じ取得/付与の組合せが重複",IF(OR(E46&lt;F46,E46&gt;G46),"取得日が有効期間外","確認済み"))))))))))</f>
        <v/>
      </c>
      <c r="I46" s="1" t="str">
        <f aca="false">IF(H46="","",IF(H46="確認済み",0,1))</f>
        <v/>
      </c>
      <c r="J46" s="4" t="str">
        <f aca="false">IF(H46="","",IF(OR(I46&lt;&gt;0,有休残数!$I$3&lt;&gt;0),NA(),IF(E46&lt;=有休残数!$B$3,D46,0)))</f>
        <v/>
      </c>
      <c r="K46" s="1" t="str">
        <f aca="false">IF(H46="","",IF(I46&lt;&gt;0,0,IF(有休残数!$I$3&lt;&gt;0,0,IF(AND(ISNUMBER(E46),E46=INDEX(取得!$B$8:$B$38,MATCH(B46,取得!$A$8:$A$38,0)),ISNUMBER(F46),F46=INDEX(付与!$B$8:$B$27,MATCH(C46,付与!$A$8:$A$27,0)),ISNUMBER(G46),G46=INDEX(付与!$C$8:$C$27,MATCH(C46,付与!$A$8:$A$27,0)),ISNUMBER(J46),J46=IF(E46&lt;=有休残数!$B$3,D46,0)),0,1))))</f>
        <v/>
      </c>
    </row>
    <row r="47" customFormat="false" ht="32" hidden="false" customHeight="true" outlineLevel="0" collapsed="false">
      <c r="A47" s="10"/>
      <c r="B47" s="10"/>
      <c r="C47" s="10"/>
      <c r="D47" s="11"/>
      <c r="E47" s="13" t="str">
        <f aca="false">IF(COUNTA(A47:D47)=0,"",IF(AND(ISTEXT(B47),LEN(B47)=8,EXACT(LEFT(B47,4),"USE-"),ISNUMBER(FIND(MID(B47,5,1)&amp;"x","0x1x2x3x4x5x6x7x8x9x")),ISNUMBER(FIND(MID(B47,6,1)&amp;"x","0x1x2x3x4x5x6x7x8x9x")),ISNUMBER(FIND(MID(B47,7,1)&amp;"x","0x1x2x3x4x5x6x7x8x9x")),ISNUMBER(FIND(MID(B47,8,1)&amp;"x","0x1x2x3x4x5x6x7x8x9x"))),IF(COUNTIFS(取得!$A$8:$A$38,B47)=1,INDEX(取得!$B$8:$B$38,MATCH(B47,取得!$A$8:$A$38,0)),NA()),NA()))</f>
        <v/>
      </c>
      <c r="F47" s="13" t="str">
        <f aca="false">IF(COUNTA(A47:D47)=0,"",IF(AND(ISTEXT(C47),LEN(C47)=8,EXACT(LEFT(C47,4),"GRT-"),ISNUMBER(FIND(MID(C47,5,1)&amp;"x","0x1x2x3x4x5x6x7x8x9x")),ISNUMBER(FIND(MID(C47,6,1)&amp;"x","0x1x2x3x4x5x6x7x8x9x")),ISNUMBER(FIND(MID(C47,7,1)&amp;"x","0x1x2x3x4x5x6x7x8x9x")),ISNUMBER(FIND(MID(C47,8,1)&amp;"x","0x1x2x3x4x5x6x7x8x9x"))),IF(COUNTIFS(付与!$A$8:$A$27,C47)=1,INDEX(付与!$B$8:$B$27,MATCH(C47,付与!$A$8:$A$27,0)),NA()),NA()))</f>
        <v/>
      </c>
      <c r="G47" s="13" t="str">
        <f aca="false">IF(COUNTA(A47:D47)=0,"",IF(AND(ISTEXT(C47),LEN(C47)=8,EXACT(LEFT(C47,4),"GRT-"),ISNUMBER(FIND(MID(C47,5,1)&amp;"x","0x1x2x3x4x5x6x7x8x9x")),ISNUMBER(FIND(MID(C47,6,1)&amp;"x","0x1x2x3x4x5x6x7x8x9x")),ISNUMBER(FIND(MID(C47,7,1)&amp;"x","0x1x2x3x4x5x6x7x8x9x")),ISNUMBER(FIND(MID(C47,8,1)&amp;"x","0x1x2x3x4x5x6x7x8x9x"))),IF(COUNTIFS(付与!$A$8:$A$27,C47)=1,INDEX(付与!$C$8:$C$27,MATCH(C47,付与!$A$8:$A$27,0)),NA()),NA()))</f>
        <v/>
      </c>
      <c r="H47" s="1" t="str">
        <f aca="false">IF(COUNTA(A47:D47)=0,"",IF(NOT(AND(ISTEXT(A47),LEN(A47)=8,EXACT(LEFT(A47,4),"ALL-"),ISNUMBER(FIND(MID(A47,5,1)&amp;"x","0x1x2x3x4x5x6x7x8x9x")),ISNUMBER(FIND(MID(A47,6,1)&amp;"x","0x1x2x3x4x5x6x7x8x9x")),ISNUMBER(FIND(MID(A47,7,1)&amp;"x","0x1x2x3x4x5x6x7x8x9x")),ISNUMBER(FIND(MID(A47,8,1)&amp;"x","0x1x2x3x4x5x6x7x8x9x")))),"IDはALL-と半角数字4桁",IF(COUNTIFS($A$8:$A$107,A47)&gt;1,"配分IDが重複",IF(NOT(AND(ISTEXT(B47),LEN(B47)=8,EXACT(LEFT(B47,4),"USE-"),ISNUMBER(FIND(MID(B47,5,1)&amp;"x","0x1x2x3x4x5x6x7x8x9x")),ISNUMBER(FIND(MID(B47,6,1)&amp;"x","0x1x2x3x4x5x6x7x8x9x")),ISNUMBER(FIND(MID(B47,7,1)&amp;"x","0x1x2x3x4x5x6x7x8x9x")),ISNUMBER(FIND(MID(B47,8,1)&amp;"x","0x1x2x3x4x5x6x7x8x9x")))),"取得IDの形式を確認",IF(COUNTIFS(取得!$A$8:$A$38,B47)&lt;&gt;1,"取得IDが不明・重複",IF(NOT(AND(ISTEXT(C47),LEN(C47)=8,EXACT(LEFT(C47,4),"GRT-"),ISNUMBER(FIND(MID(C47,5,1)&amp;"x","0x1x2x3x4x5x6x7x8x9x")),ISNUMBER(FIND(MID(C47,6,1)&amp;"x","0x1x2x3x4x5x6x7x8x9x")),ISNUMBER(FIND(MID(C47,7,1)&amp;"x","0x1x2x3x4x5x6x7x8x9x")),ISNUMBER(FIND(MID(C47,8,1)&amp;"x","0x1x2x3x4x5x6x7x8x9x")))),"付与IDの形式を確認",IF(COUNTIFS(付与!$A$8:$A$27,C47)&lt;&gt;1,"付与IDが不明・重複",IF(NOT(AND(ISNUMBER(D47),OR(D47=0.5,D47=1))),"配分は0.5日または1日",IF(COUNTIFS($B$8:$B$107,B47,$C$8:$C$107,C47)&gt;1,"同じ取得/付与の組合せが重複",IF(OR(E47&lt;F47,E47&gt;G47),"取得日が有効期間外","確認済み"))))))))))</f>
        <v/>
      </c>
      <c r="I47" s="1" t="str">
        <f aca="false">IF(H47="","",IF(H47="確認済み",0,1))</f>
        <v/>
      </c>
      <c r="J47" s="4" t="str">
        <f aca="false">IF(H47="","",IF(OR(I47&lt;&gt;0,有休残数!$I$3&lt;&gt;0),NA(),IF(E47&lt;=有休残数!$B$3,D47,0)))</f>
        <v/>
      </c>
      <c r="K47" s="1" t="str">
        <f aca="false">IF(H47="","",IF(I47&lt;&gt;0,0,IF(有休残数!$I$3&lt;&gt;0,0,IF(AND(ISNUMBER(E47),E47=INDEX(取得!$B$8:$B$38,MATCH(B47,取得!$A$8:$A$38,0)),ISNUMBER(F47),F47=INDEX(付与!$B$8:$B$27,MATCH(C47,付与!$A$8:$A$27,0)),ISNUMBER(G47),G47=INDEX(付与!$C$8:$C$27,MATCH(C47,付与!$A$8:$A$27,0)),ISNUMBER(J47),J47=IF(E47&lt;=有休残数!$B$3,D47,0)),0,1))))</f>
        <v/>
      </c>
    </row>
    <row r="48" customFormat="false" ht="32" hidden="false" customHeight="true" outlineLevel="0" collapsed="false">
      <c r="A48" s="10"/>
      <c r="B48" s="10"/>
      <c r="C48" s="10"/>
      <c r="D48" s="11"/>
      <c r="E48" s="13" t="str">
        <f aca="false">IF(COUNTA(A48:D48)=0,"",IF(AND(ISTEXT(B48),LEN(B48)=8,EXACT(LEFT(B48,4),"USE-"),ISNUMBER(FIND(MID(B48,5,1)&amp;"x","0x1x2x3x4x5x6x7x8x9x")),ISNUMBER(FIND(MID(B48,6,1)&amp;"x","0x1x2x3x4x5x6x7x8x9x")),ISNUMBER(FIND(MID(B48,7,1)&amp;"x","0x1x2x3x4x5x6x7x8x9x")),ISNUMBER(FIND(MID(B48,8,1)&amp;"x","0x1x2x3x4x5x6x7x8x9x"))),IF(COUNTIFS(取得!$A$8:$A$38,B48)=1,INDEX(取得!$B$8:$B$38,MATCH(B48,取得!$A$8:$A$38,0)),NA()),NA()))</f>
        <v/>
      </c>
      <c r="F48" s="13" t="str">
        <f aca="false">IF(COUNTA(A48:D48)=0,"",IF(AND(ISTEXT(C48),LEN(C48)=8,EXACT(LEFT(C48,4),"GRT-"),ISNUMBER(FIND(MID(C48,5,1)&amp;"x","0x1x2x3x4x5x6x7x8x9x")),ISNUMBER(FIND(MID(C48,6,1)&amp;"x","0x1x2x3x4x5x6x7x8x9x")),ISNUMBER(FIND(MID(C48,7,1)&amp;"x","0x1x2x3x4x5x6x7x8x9x")),ISNUMBER(FIND(MID(C48,8,1)&amp;"x","0x1x2x3x4x5x6x7x8x9x"))),IF(COUNTIFS(付与!$A$8:$A$27,C48)=1,INDEX(付与!$B$8:$B$27,MATCH(C48,付与!$A$8:$A$27,0)),NA()),NA()))</f>
        <v/>
      </c>
      <c r="G48" s="13" t="str">
        <f aca="false">IF(COUNTA(A48:D48)=0,"",IF(AND(ISTEXT(C48),LEN(C48)=8,EXACT(LEFT(C48,4),"GRT-"),ISNUMBER(FIND(MID(C48,5,1)&amp;"x","0x1x2x3x4x5x6x7x8x9x")),ISNUMBER(FIND(MID(C48,6,1)&amp;"x","0x1x2x3x4x5x6x7x8x9x")),ISNUMBER(FIND(MID(C48,7,1)&amp;"x","0x1x2x3x4x5x6x7x8x9x")),ISNUMBER(FIND(MID(C48,8,1)&amp;"x","0x1x2x3x4x5x6x7x8x9x"))),IF(COUNTIFS(付与!$A$8:$A$27,C48)=1,INDEX(付与!$C$8:$C$27,MATCH(C48,付与!$A$8:$A$27,0)),NA()),NA()))</f>
        <v/>
      </c>
      <c r="H48" s="1" t="str">
        <f aca="false">IF(COUNTA(A48:D48)=0,"",IF(NOT(AND(ISTEXT(A48),LEN(A48)=8,EXACT(LEFT(A48,4),"ALL-"),ISNUMBER(FIND(MID(A48,5,1)&amp;"x","0x1x2x3x4x5x6x7x8x9x")),ISNUMBER(FIND(MID(A48,6,1)&amp;"x","0x1x2x3x4x5x6x7x8x9x")),ISNUMBER(FIND(MID(A48,7,1)&amp;"x","0x1x2x3x4x5x6x7x8x9x")),ISNUMBER(FIND(MID(A48,8,1)&amp;"x","0x1x2x3x4x5x6x7x8x9x")))),"IDはALL-と半角数字4桁",IF(COUNTIFS($A$8:$A$107,A48)&gt;1,"配分IDが重複",IF(NOT(AND(ISTEXT(B48),LEN(B48)=8,EXACT(LEFT(B48,4),"USE-"),ISNUMBER(FIND(MID(B48,5,1)&amp;"x","0x1x2x3x4x5x6x7x8x9x")),ISNUMBER(FIND(MID(B48,6,1)&amp;"x","0x1x2x3x4x5x6x7x8x9x")),ISNUMBER(FIND(MID(B48,7,1)&amp;"x","0x1x2x3x4x5x6x7x8x9x")),ISNUMBER(FIND(MID(B48,8,1)&amp;"x","0x1x2x3x4x5x6x7x8x9x")))),"取得IDの形式を確認",IF(COUNTIFS(取得!$A$8:$A$38,B48)&lt;&gt;1,"取得IDが不明・重複",IF(NOT(AND(ISTEXT(C48),LEN(C48)=8,EXACT(LEFT(C48,4),"GRT-"),ISNUMBER(FIND(MID(C48,5,1)&amp;"x","0x1x2x3x4x5x6x7x8x9x")),ISNUMBER(FIND(MID(C48,6,1)&amp;"x","0x1x2x3x4x5x6x7x8x9x")),ISNUMBER(FIND(MID(C48,7,1)&amp;"x","0x1x2x3x4x5x6x7x8x9x")),ISNUMBER(FIND(MID(C48,8,1)&amp;"x","0x1x2x3x4x5x6x7x8x9x")))),"付与IDの形式を確認",IF(COUNTIFS(付与!$A$8:$A$27,C48)&lt;&gt;1,"付与IDが不明・重複",IF(NOT(AND(ISNUMBER(D48),OR(D48=0.5,D48=1))),"配分は0.5日または1日",IF(COUNTIFS($B$8:$B$107,B48,$C$8:$C$107,C48)&gt;1,"同じ取得/付与の組合せが重複",IF(OR(E48&lt;F48,E48&gt;G48),"取得日が有効期間外","確認済み"))))))))))</f>
        <v/>
      </c>
      <c r="I48" s="1" t="str">
        <f aca="false">IF(H48="","",IF(H48="確認済み",0,1))</f>
        <v/>
      </c>
      <c r="J48" s="4" t="str">
        <f aca="false">IF(H48="","",IF(OR(I48&lt;&gt;0,有休残数!$I$3&lt;&gt;0),NA(),IF(E48&lt;=有休残数!$B$3,D48,0)))</f>
        <v/>
      </c>
      <c r="K48" s="1" t="str">
        <f aca="false">IF(H48="","",IF(I48&lt;&gt;0,0,IF(有休残数!$I$3&lt;&gt;0,0,IF(AND(ISNUMBER(E48),E48=INDEX(取得!$B$8:$B$38,MATCH(B48,取得!$A$8:$A$38,0)),ISNUMBER(F48),F48=INDEX(付与!$B$8:$B$27,MATCH(C48,付与!$A$8:$A$27,0)),ISNUMBER(G48),G48=INDEX(付与!$C$8:$C$27,MATCH(C48,付与!$A$8:$A$27,0)),ISNUMBER(J48),J48=IF(E48&lt;=有休残数!$B$3,D48,0)),0,1))))</f>
        <v/>
      </c>
    </row>
    <row r="49" customFormat="false" ht="32" hidden="false" customHeight="true" outlineLevel="0" collapsed="false">
      <c r="A49" s="10"/>
      <c r="B49" s="10"/>
      <c r="C49" s="10"/>
      <c r="D49" s="11"/>
      <c r="E49" s="13" t="str">
        <f aca="false">IF(COUNTA(A49:D49)=0,"",IF(AND(ISTEXT(B49),LEN(B49)=8,EXACT(LEFT(B49,4),"USE-"),ISNUMBER(FIND(MID(B49,5,1)&amp;"x","0x1x2x3x4x5x6x7x8x9x")),ISNUMBER(FIND(MID(B49,6,1)&amp;"x","0x1x2x3x4x5x6x7x8x9x")),ISNUMBER(FIND(MID(B49,7,1)&amp;"x","0x1x2x3x4x5x6x7x8x9x")),ISNUMBER(FIND(MID(B49,8,1)&amp;"x","0x1x2x3x4x5x6x7x8x9x"))),IF(COUNTIFS(取得!$A$8:$A$38,B49)=1,INDEX(取得!$B$8:$B$38,MATCH(B49,取得!$A$8:$A$38,0)),NA()),NA()))</f>
        <v/>
      </c>
      <c r="F49" s="13" t="str">
        <f aca="false">IF(COUNTA(A49:D49)=0,"",IF(AND(ISTEXT(C49),LEN(C49)=8,EXACT(LEFT(C49,4),"GRT-"),ISNUMBER(FIND(MID(C49,5,1)&amp;"x","0x1x2x3x4x5x6x7x8x9x")),ISNUMBER(FIND(MID(C49,6,1)&amp;"x","0x1x2x3x4x5x6x7x8x9x")),ISNUMBER(FIND(MID(C49,7,1)&amp;"x","0x1x2x3x4x5x6x7x8x9x")),ISNUMBER(FIND(MID(C49,8,1)&amp;"x","0x1x2x3x4x5x6x7x8x9x"))),IF(COUNTIFS(付与!$A$8:$A$27,C49)=1,INDEX(付与!$B$8:$B$27,MATCH(C49,付与!$A$8:$A$27,0)),NA()),NA()))</f>
        <v/>
      </c>
      <c r="G49" s="13" t="str">
        <f aca="false">IF(COUNTA(A49:D49)=0,"",IF(AND(ISTEXT(C49),LEN(C49)=8,EXACT(LEFT(C49,4),"GRT-"),ISNUMBER(FIND(MID(C49,5,1)&amp;"x","0x1x2x3x4x5x6x7x8x9x")),ISNUMBER(FIND(MID(C49,6,1)&amp;"x","0x1x2x3x4x5x6x7x8x9x")),ISNUMBER(FIND(MID(C49,7,1)&amp;"x","0x1x2x3x4x5x6x7x8x9x")),ISNUMBER(FIND(MID(C49,8,1)&amp;"x","0x1x2x3x4x5x6x7x8x9x"))),IF(COUNTIFS(付与!$A$8:$A$27,C49)=1,INDEX(付与!$C$8:$C$27,MATCH(C49,付与!$A$8:$A$27,0)),NA()),NA()))</f>
        <v/>
      </c>
      <c r="H49" s="1" t="str">
        <f aca="false">IF(COUNTA(A49:D49)=0,"",IF(NOT(AND(ISTEXT(A49),LEN(A49)=8,EXACT(LEFT(A49,4),"ALL-"),ISNUMBER(FIND(MID(A49,5,1)&amp;"x","0x1x2x3x4x5x6x7x8x9x")),ISNUMBER(FIND(MID(A49,6,1)&amp;"x","0x1x2x3x4x5x6x7x8x9x")),ISNUMBER(FIND(MID(A49,7,1)&amp;"x","0x1x2x3x4x5x6x7x8x9x")),ISNUMBER(FIND(MID(A49,8,1)&amp;"x","0x1x2x3x4x5x6x7x8x9x")))),"IDはALL-と半角数字4桁",IF(COUNTIFS($A$8:$A$107,A49)&gt;1,"配分IDが重複",IF(NOT(AND(ISTEXT(B49),LEN(B49)=8,EXACT(LEFT(B49,4),"USE-"),ISNUMBER(FIND(MID(B49,5,1)&amp;"x","0x1x2x3x4x5x6x7x8x9x")),ISNUMBER(FIND(MID(B49,6,1)&amp;"x","0x1x2x3x4x5x6x7x8x9x")),ISNUMBER(FIND(MID(B49,7,1)&amp;"x","0x1x2x3x4x5x6x7x8x9x")),ISNUMBER(FIND(MID(B49,8,1)&amp;"x","0x1x2x3x4x5x6x7x8x9x")))),"取得IDの形式を確認",IF(COUNTIFS(取得!$A$8:$A$38,B49)&lt;&gt;1,"取得IDが不明・重複",IF(NOT(AND(ISTEXT(C49),LEN(C49)=8,EXACT(LEFT(C49,4),"GRT-"),ISNUMBER(FIND(MID(C49,5,1)&amp;"x","0x1x2x3x4x5x6x7x8x9x")),ISNUMBER(FIND(MID(C49,6,1)&amp;"x","0x1x2x3x4x5x6x7x8x9x")),ISNUMBER(FIND(MID(C49,7,1)&amp;"x","0x1x2x3x4x5x6x7x8x9x")),ISNUMBER(FIND(MID(C49,8,1)&amp;"x","0x1x2x3x4x5x6x7x8x9x")))),"付与IDの形式を確認",IF(COUNTIFS(付与!$A$8:$A$27,C49)&lt;&gt;1,"付与IDが不明・重複",IF(NOT(AND(ISNUMBER(D49),OR(D49=0.5,D49=1))),"配分は0.5日または1日",IF(COUNTIFS($B$8:$B$107,B49,$C$8:$C$107,C49)&gt;1,"同じ取得/付与の組合せが重複",IF(OR(E49&lt;F49,E49&gt;G49),"取得日が有効期間外","確認済み"))))))))))</f>
        <v/>
      </c>
      <c r="I49" s="1" t="str">
        <f aca="false">IF(H49="","",IF(H49="確認済み",0,1))</f>
        <v/>
      </c>
      <c r="J49" s="4" t="str">
        <f aca="false">IF(H49="","",IF(OR(I49&lt;&gt;0,有休残数!$I$3&lt;&gt;0),NA(),IF(E49&lt;=有休残数!$B$3,D49,0)))</f>
        <v/>
      </c>
      <c r="K49" s="1" t="str">
        <f aca="false">IF(H49="","",IF(I49&lt;&gt;0,0,IF(有休残数!$I$3&lt;&gt;0,0,IF(AND(ISNUMBER(E49),E49=INDEX(取得!$B$8:$B$38,MATCH(B49,取得!$A$8:$A$38,0)),ISNUMBER(F49),F49=INDEX(付与!$B$8:$B$27,MATCH(C49,付与!$A$8:$A$27,0)),ISNUMBER(G49),G49=INDEX(付与!$C$8:$C$27,MATCH(C49,付与!$A$8:$A$27,0)),ISNUMBER(J49),J49=IF(E49&lt;=有休残数!$B$3,D49,0)),0,1))))</f>
        <v/>
      </c>
    </row>
    <row r="50" customFormat="false" ht="32" hidden="false" customHeight="true" outlineLevel="0" collapsed="false">
      <c r="A50" s="10"/>
      <c r="B50" s="10"/>
      <c r="C50" s="10"/>
      <c r="D50" s="11"/>
      <c r="E50" s="13" t="str">
        <f aca="false">IF(COUNTA(A50:D50)=0,"",IF(AND(ISTEXT(B50),LEN(B50)=8,EXACT(LEFT(B50,4),"USE-"),ISNUMBER(FIND(MID(B50,5,1)&amp;"x","0x1x2x3x4x5x6x7x8x9x")),ISNUMBER(FIND(MID(B50,6,1)&amp;"x","0x1x2x3x4x5x6x7x8x9x")),ISNUMBER(FIND(MID(B50,7,1)&amp;"x","0x1x2x3x4x5x6x7x8x9x")),ISNUMBER(FIND(MID(B50,8,1)&amp;"x","0x1x2x3x4x5x6x7x8x9x"))),IF(COUNTIFS(取得!$A$8:$A$38,B50)=1,INDEX(取得!$B$8:$B$38,MATCH(B50,取得!$A$8:$A$38,0)),NA()),NA()))</f>
        <v/>
      </c>
      <c r="F50" s="13" t="str">
        <f aca="false">IF(COUNTA(A50:D50)=0,"",IF(AND(ISTEXT(C50),LEN(C50)=8,EXACT(LEFT(C50,4),"GRT-"),ISNUMBER(FIND(MID(C50,5,1)&amp;"x","0x1x2x3x4x5x6x7x8x9x")),ISNUMBER(FIND(MID(C50,6,1)&amp;"x","0x1x2x3x4x5x6x7x8x9x")),ISNUMBER(FIND(MID(C50,7,1)&amp;"x","0x1x2x3x4x5x6x7x8x9x")),ISNUMBER(FIND(MID(C50,8,1)&amp;"x","0x1x2x3x4x5x6x7x8x9x"))),IF(COUNTIFS(付与!$A$8:$A$27,C50)=1,INDEX(付与!$B$8:$B$27,MATCH(C50,付与!$A$8:$A$27,0)),NA()),NA()))</f>
        <v/>
      </c>
      <c r="G50" s="13" t="str">
        <f aca="false">IF(COUNTA(A50:D50)=0,"",IF(AND(ISTEXT(C50),LEN(C50)=8,EXACT(LEFT(C50,4),"GRT-"),ISNUMBER(FIND(MID(C50,5,1)&amp;"x","0x1x2x3x4x5x6x7x8x9x")),ISNUMBER(FIND(MID(C50,6,1)&amp;"x","0x1x2x3x4x5x6x7x8x9x")),ISNUMBER(FIND(MID(C50,7,1)&amp;"x","0x1x2x3x4x5x6x7x8x9x")),ISNUMBER(FIND(MID(C50,8,1)&amp;"x","0x1x2x3x4x5x6x7x8x9x"))),IF(COUNTIFS(付与!$A$8:$A$27,C50)=1,INDEX(付与!$C$8:$C$27,MATCH(C50,付与!$A$8:$A$27,0)),NA()),NA()))</f>
        <v/>
      </c>
      <c r="H50" s="1" t="str">
        <f aca="false">IF(COUNTA(A50:D50)=0,"",IF(NOT(AND(ISTEXT(A50),LEN(A50)=8,EXACT(LEFT(A50,4),"ALL-"),ISNUMBER(FIND(MID(A50,5,1)&amp;"x","0x1x2x3x4x5x6x7x8x9x")),ISNUMBER(FIND(MID(A50,6,1)&amp;"x","0x1x2x3x4x5x6x7x8x9x")),ISNUMBER(FIND(MID(A50,7,1)&amp;"x","0x1x2x3x4x5x6x7x8x9x")),ISNUMBER(FIND(MID(A50,8,1)&amp;"x","0x1x2x3x4x5x6x7x8x9x")))),"IDはALL-と半角数字4桁",IF(COUNTIFS($A$8:$A$107,A50)&gt;1,"配分IDが重複",IF(NOT(AND(ISTEXT(B50),LEN(B50)=8,EXACT(LEFT(B50,4),"USE-"),ISNUMBER(FIND(MID(B50,5,1)&amp;"x","0x1x2x3x4x5x6x7x8x9x")),ISNUMBER(FIND(MID(B50,6,1)&amp;"x","0x1x2x3x4x5x6x7x8x9x")),ISNUMBER(FIND(MID(B50,7,1)&amp;"x","0x1x2x3x4x5x6x7x8x9x")),ISNUMBER(FIND(MID(B50,8,1)&amp;"x","0x1x2x3x4x5x6x7x8x9x")))),"取得IDの形式を確認",IF(COUNTIFS(取得!$A$8:$A$38,B50)&lt;&gt;1,"取得IDが不明・重複",IF(NOT(AND(ISTEXT(C50),LEN(C50)=8,EXACT(LEFT(C50,4),"GRT-"),ISNUMBER(FIND(MID(C50,5,1)&amp;"x","0x1x2x3x4x5x6x7x8x9x")),ISNUMBER(FIND(MID(C50,6,1)&amp;"x","0x1x2x3x4x5x6x7x8x9x")),ISNUMBER(FIND(MID(C50,7,1)&amp;"x","0x1x2x3x4x5x6x7x8x9x")),ISNUMBER(FIND(MID(C50,8,1)&amp;"x","0x1x2x3x4x5x6x7x8x9x")))),"付与IDの形式を確認",IF(COUNTIFS(付与!$A$8:$A$27,C50)&lt;&gt;1,"付与IDが不明・重複",IF(NOT(AND(ISNUMBER(D50),OR(D50=0.5,D50=1))),"配分は0.5日または1日",IF(COUNTIFS($B$8:$B$107,B50,$C$8:$C$107,C50)&gt;1,"同じ取得/付与の組合せが重複",IF(OR(E50&lt;F50,E50&gt;G50),"取得日が有効期間外","確認済み"))))))))))</f>
        <v/>
      </c>
      <c r="I50" s="1" t="str">
        <f aca="false">IF(H50="","",IF(H50="確認済み",0,1))</f>
        <v/>
      </c>
      <c r="J50" s="4" t="str">
        <f aca="false">IF(H50="","",IF(OR(I50&lt;&gt;0,有休残数!$I$3&lt;&gt;0),NA(),IF(E50&lt;=有休残数!$B$3,D50,0)))</f>
        <v/>
      </c>
      <c r="K50" s="1" t="str">
        <f aca="false">IF(H50="","",IF(I50&lt;&gt;0,0,IF(有休残数!$I$3&lt;&gt;0,0,IF(AND(ISNUMBER(E50),E50=INDEX(取得!$B$8:$B$38,MATCH(B50,取得!$A$8:$A$38,0)),ISNUMBER(F50),F50=INDEX(付与!$B$8:$B$27,MATCH(C50,付与!$A$8:$A$27,0)),ISNUMBER(G50),G50=INDEX(付与!$C$8:$C$27,MATCH(C50,付与!$A$8:$A$27,0)),ISNUMBER(J50),J50=IF(E50&lt;=有休残数!$B$3,D50,0)),0,1))))</f>
        <v/>
      </c>
    </row>
    <row r="51" customFormat="false" ht="32" hidden="false" customHeight="true" outlineLevel="0" collapsed="false">
      <c r="A51" s="10"/>
      <c r="B51" s="10"/>
      <c r="C51" s="10"/>
      <c r="D51" s="11"/>
      <c r="E51" s="13" t="str">
        <f aca="false">IF(COUNTA(A51:D51)=0,"",IF(AND(ISTEXT(B51),LEN(B51)=8,EXACT(LEFT(B51,4),"USE-"),ISNUMBER(FIND(MID(B51,5,1)&amp;"x","0x1x2x3x4x5x6x7x8x9x")),ISNUMBER(FIND(MID(B51,6,1)&amp;"x","0x1x2x3x4x5x6x7x8x9x")),ISNUMBER(FIND(MID(B51,7,1)&amp;"x","0x1x2x3x4x5x6x7x8x9x")),ISNUMBER(FIND(MID(B51,8,1)&amp;"x","0x1x2x3x4x5x6x7x8x9x"))),IF(COUNTIFS(取得!$A$8:$A$38,B51)=1,INDEX(取得!$B$8:$B$38,MATCH(B51,取得!$A$8:$A$38,0)),NA()),NA()))</f>
        <v/>
      </c>
      <c r="F51" s="13" t="str">
        <f aca="false">IF(COUNTA(A51:D51)=0,"",IF(AND(ISTEXT(C51),LEN(C51)=8,EXACT(LEFT(C51,4),"GRT-"),ISNUMBER(FIND(MID(C51,5,1)&amp;"x","0x1x2x3x4x5x6x7x8x9x")),ISNUMBER(FIND(MID(C51,6,1)&amp;"x","0x1x2x3x4x5x6x7x8x9x")),ISNUMBER(FIND(MID(C51,7,1)&amp;"x","0x1x2x3x4x5x6x7x8x9x")),ISNUMBER(FIND(MID(C51,8,1)&amp;"x","0x1x2x3x4x5x6x7x8x9x"))),IF(COUNTIFS(付与!$A$8:$A$27,C51)=1,INDEX(付与!$B$8:$B$27,MATCH(C51,付与!$A$8:$A$27,0)),NA()),NA()))</f>
        <v/>
      </c>
      <c r="G51" s="13" t="str">
        <f aca="false">IF(COUNTA(A51:D51)=0,"",IF(AND(ISTEXT(C51),LEN(C51)=8,EXACT(LEFT(C51,4),"GRT-"),ISNUMBER(FIND(MID(C51,5,1)&amp;"x","0x1x2x3x4x5x6x7x8x9x")),ISNUMBER(FIND(MID(C51,6,1)&amp;"x","0x1x2x3x4x5x6x7x8x9x")),ISNUMBER(FIND(MID(C51,7,1)&amp;"x","0x1x2x3x4x5x6x7x8x9x")),ISNUMBER(FIND(MID(C51,8,1)&amp;"x","0x1x2x3x4x5x6x7x8x9x"))),IF(COUNTIFS(付与!$A$8:$A$27,C51)=1,INDEX(付与!$C$8:$C$27,MATCH(C51,付与!$A$8:$A$27,0)),NA()),NA()))</f>
        <v/>
      </c>
      <c r="H51" s="1" t="str">
        <f aca="false">IF(COUNTA(A51:D51)=0,"",IF(NOT(AND(ISTEXT(A51),LEN(A51)=8,EXACT(LEFT(A51,4),"ALL-"),ISNUMBER(FIND(MID(A51,5,1)&amp;"x","0x1x2x3x4x5x6x7x8x9x")),ISNUMBER(FIND(MID(A51,6,1)&amp;"x","0x1x2x3x4x5x6x7x8x9x")),ISNUMBER(FIND(MID(A51,7,1)&amp;"x","0x1x2x3x4x5x6x7x8x9x")),ISNUMBER(FIND(MID(A51,8,1)&amp;"x","0x1x2x3x4x5x6x7x8x9x")))),"IDはALL-と半角数字4桁",IF(COUNTIFS($A$8:$A$107,A51)&gt;1,"配分IDが重複",IF(NOT(AND(ISTEXT(B51),LEN(B51)=8,EXACT(LEFT(B51,4),"USE-"),ISNUMBER(FIND(MID(B51,5,1)&amp;"x","0x1x2x3x4x5x6x7x8x9x")),ISNUMBER(FIND(MID(B51,6,1)&amp;"x","0x1x2x3x4x5x6x7x8x9x")),ISNUMBER(FIND(MID(B51,7,1)&amp;"x","0x1x2x3x4x5x6x7x8x9x")),ISNUMBER(FIND(MID(B51,8,1)&amp;"x","0x1x2x3x4x5x6x7x8x9x")))),"取得IDの形式を確認",IF(COUNTIFS(取得!$A$8:$A$38,B51)&lt;&gt;1,"取得IDが不明・重複",IF(NOT(AND(ISTEXT(C51),LEN(C51)=8,EXACT(LEFT(C51,4),"GRT-"),ISNUMBER(FIND(MID(C51,5,1)&amp;"x","0x1x2x3x4x5x6x7x8x9x")),ISNUMBER(FIND(MID(C51,6,1)&amp;"x","0x1x2x3x4x5x6x7x8x9x")),ISNUMBER(FIND(MID(C51,7,1)&amp;"x","0x1x2x3x4x5x6x7x8x9x")),ISNUMBER(FIND(MID(C51,8,1)&amp;"x","0x1x2x3x4x5x6x7x8x9x")))),"付与IDの形式を確認",IF(COUNTIFS(付与!$A$8:$A$27,C51)&lt;&gt;1,"付与IDが不明・重複",IF(NOT(AND(ISNUMBER(D51),OR(D51=0.5,D51=1))),"配分は0.5日または1日",IF(COUNTIFS($B$8:$B$107,B51,$C$8:$C$107,C51)&gt;1,"同じ取得/付与の組合せが重複",IF(OR(E51&lt;F51,E51&gt;G51),"取得日が有効期間外","確認済み"))))))))))</f>
        <v/>
      </c>
      <c r="I51" s="1" t="str">
        <f aca="false">IF(H51="","",IF(H51="確認済み",0,1))</f>
        <v/>
      </c>
      <c r="J51" s="4" t="str">
        <f aca="false">IF(H51="","",IF(OR(I51&lt;&gt;0,有休残数!$I$3&lt;&gt;0),NA(),IF(E51&lt;=有休残数!$B$3,D51,0)))</f>
        <v/>
      </c>
      <c r="K51" s="1" t="str">
        <f aca="false">IF(H51="","",IF(I51&lt;&gt;0,0,IF(有休残数!$I$3&lt;&gt;0,0,IF(AND(ISNUMBER(E51),E51=INDEX(取得!$B$8:$B$38,MATCH(B51,取得!$A$8:$A$38,0)),ISNUMBER(F51),F51=INDEX(付与!$B$8:$B$27,MATCH(C51,付与!$A$8:$A$27,0)),ISNUMBER(G51),G51=INDEX(付与!$C$8:$C$27,MATCH(C51,付与!$A$8:$A$27,0)),ISNUMBER(J51),J51=IF(E51&lt;=有休残数!$B$3,D51,0)),0,1))))</f>
        <v/>
      </c>
    </row>
    <row r="52" customFormat="false" ht="32" hidden="false" customHeight="true" outlineLevel="0" collapsed="false">
      <c r="A52" s="10"/>
      <c r="B52" s="10"/>
      <c r="C52" s="10"/>
      <c r="D52" s="11"/>
      <c r="E52" s="13" t="str">
        <f aca="false">IF(COUNTA(A52:D52)=0,"",IF(AND(ISTEXT(B52),LEN(B52)=8,EXACT(LEFT(B52,4),"USE-"),ISNUMBER(FIND(MID(B52,5,1)&amp;"x","0x1x2x3x4x5x6x7x8x9x")),ISNUMBER(FIND(MID(B52,6,1)&amp;"x","0x1x2x3x4x5x6x7x8x9x")),ISNUMBER(FIND(MID(B52,7,1)&amp;"x","0x1x2x3x4x5x6x7x8x9x")),ISNUMBER(FIND(MID(B52,8,1)&amp;"x","0x1x2x3x4x5x6x7x8x9x"))),IF(COUNTIFS(取得!$A$8:$A$38,B52)=1,INDEX(取得!$B$8:$B$38,MATCH(B52,取得!$A$8:$A$38,0)),NA()),NA()))</f>
        <v/>
      </c>
      <c r="F52" s="13" t="str">
        <f aca="false">IF(COUNTA(A52:D52)=0,"",IF(AND(ISTEXT(C52),LEN(C52)=8,EXACT(LEFT(C52,4),"GRT-"),ISNUMBER(FIND(MID(C52,5,1)&amp;"x","0x1x2x3x4x5x6x7x8x9x")),ISNUMBER(FIND(MID(C52,6,1)&amp;"x","0x1x2x3x4x5x6x7x8x9x")),ISNUMBER(FIND(MID(C52,7,1)&amp;"x","0x1x2x3x4x5x6x7x8x9x")),ISNUMBER(FIND(MID(C52,8,1)&amp;"x","0x1x2x3x4x5x6x7x8x9x"))),IF(COUNTIFS(付与!$A$8:$A$27,C52)=1,INDEX(付与!$B$8:$B$27,MATCH(C52,付与!$A$8:$A$27,0)),NA()),NA()))</f>
        <v/>
      </c>
      <c r="G52" s="13" t="str">
        <f aca="false">IF(COUNTA(A52:D52)=0,"",IF(AND(ISTEXT(C52),LEN(C52)=8,EXACT(LEFT(C52,4),"GRT-"),ISNUMBER(FIND(MID(C52,5,1)&amp;"x","0x1x2x3x4x5x6x7x8x9x")),ISNUMBER(FIND(MID(C52,6,1)&amp;"x","0x1x2x3x4x5x6x7x8x9x")),ISNUMBER(FIND(MID(C52,7,1)&amp;"x","0x1x2x3x4x5x6x7x8x9x")),ISNUMBER(FIND(MID(C52,8,1)&amp;"x","0x1x2x3x4x5x6x7x8x9x"))),IF(COUNTIFS(付与!$A$8:$A$27,C52)=1,INDEX(付与!$C$8:$C$27,MATCH(C52,付与!$A$8:$A$27,0)),NA()),NA()))</f>
        <v/>
      </c>
      <c r="H52" s="1" t="str">
        <f aca="false">IF(COUNTA(A52:D52)=0,"",IF(NOT(AND(ISTEXT(A52),LEN(A52)=8,EXACT(LEFT(A52,4),"ALL-"),ISNUMBER(FIND(MID(A52,5,1)&amp;"x","0x1x2x3x4x5x6x7x8x9x")),ISNUMBER(FIND(MID(A52,6,1)&amp;"x","0x1x2x3x4x5x6x7x8x9x")),ISNUMBER(FIND(MID(A52,7,1)&amp;"x","0x1x2x3x4x5x6x7x8x9x")),ISNUMBER(FIND(MID(A52,8,1)&amp;"x","0x1x2x3x4x5x6x7x8x9x")))),"IDはALL-と半角数字4桁",IF(COUNTIFS($A$8:$A$107,A52)&gt;1,"配分IDが重複",IF(NOT(AND(ISTEXT(B52),LEN(B52)=8,EXACT(LEFT(B52,4),"USE-"),ISNUMBER(FIND(MID(B52,5,1)&amp;"x","0x1x2x3x4x5x6x7x8x9x")),ISNUMBER(FIND(MID(B52,6,1)&amp;"x","0x1x2x3x4x5x6x7x8x9x")),ISNUMBER(FIND(MID(B52,7,1)&amp;"x","0x1x2x3x4x5x6x7x8x9x")),ISNUMBER(FIND(MID(B52,8,1)&amp;"x","0x1x2x3x4x5x6x7x8x9x")))),"取得IDの形式を確認",IF(COUNTIFS(取得!$A$8:$A$38,B52)&lt;&gt;1,"取得IDが不明・重複",IF(NOT(AND(ISTEXT(C52),LEN(C52)=8,EXACT(LEFT(C52,4),"GRT-"),ISNUMBER(FIND(MID(C52,5,1)&amp;"x","0x1x2x3x4x5x6x7x8x9x")),ISNUMBER(FIND(MID(C52,6,1)&amp;"x","0x1x2x3x4x5x6x7x8x9x")),ISNUMBER(FIND(MID(C52,7,1)&amp;"x","0x1x2x3x4x5x6x7x8x9x")),ISNUMBER(FIND(MID(C52,8,1)&amp;"x","0x1x2x3x4x5x6x7x8x9x")))),"付与IDの形式を確認",IF(COUNTIFS(付与!$A$8:$A$27,C52)&lt;&gt;1,"付与IDが不明・重複",IF(NOT(AND(ISNUMBER(D52),OR(D52=0.5,D52=1))),"配分は0.5日または1日",IF(COUNTIFS($B$8:$B$107,B52,$C$8:$C$107,C52)&gt;1,"同じ取得/付与の組合せが重複",IF(OR(E52&lt;F52,E52&gt;G52),"取得日が有効期間外","確認済み"))))))))))</f>
        <v/>
      </c>
      <c r="I52" s="1" t="str">
        <f aca="false">IF(H52="","",IF(H52="確認済み",0,1))</f>
        <v/>
      </c>
      <c r="J52" s="4" t="str">
        <f aca="false">IF(H52="","",IF(OR(I52&lt;&gt;0,有休残数!$I$3&lt;&gt;0),NA(),IF(E52&lt;=有休残数!$B$3,D52,0)))</f>
        <v/>
      </c>
      <c r="K52" s="1" t="str">
        <f aca="false">IF(H52="","",IF(I52&lt;&gt;0,0,IF(有休残数!$I$3&lt;&gt;0,0,IF(AND(ISNUMBER(E52),E52=INDEX(取得!$B$8:$B$38,MATCH(B52,取得!$A$8:$A$38,0)),ISNUMBER(F52),F52=INDEX(付与!$B$8:$B$27,MATCH(C52,付与!$A$8:$A$27,0)),ISNUMBER(G52),G52=INDEX(付与!$C$8:$C$27,MATCH(C52,付与!$A$8:$A$27,0)),ISNUMBER(J52),J52=IF(E52&lt;=有休残数!$B$3,D52,0)),0,1))))</f>
        <v/>
      </c>
    </row>
    <row r="53" customFormat="false" ht="32" hidden="false" customHeight="true" outlineLevel="0" collapsed="false">
      <c r="A53" s="10"/>
      <c r="B53" s="10"/>
      <c r="C53" s="10"/>
      <c r="D53" s="11"/>
      <c r="E53" s="13" t="str">
        <f aca="false">IF(COUNTA(A53:D53)=0,"",IF(AND(ISTEXT(B53),LEN(B53)=8,EXACT(LEFT(B53,4),"USE-"),ISNUMBER(FIND(MID(B53,5,1)&amp;"x","0x1x2x3x4x5x6x7x8x9x")),ISNUMBER(FIND(MID(B53,6,1)&amp;"x","0x1x2x3x4x5x6x7x8x9x")),ISNUMBER(FIND(MID(B53,7,1)&amp;"x","0x1x2x3x4x5x6x7x8x9x")),ISNUMBER(FIND(MID(B53,8,1)&amp;"x","0x1x2x3x4x5x6x7x8x9x"))),IF(COUNTIFS(取得!$A$8:$A$38,B53)=1,INDEX(取得!$B$8:$B$38,MATCH(B53,取得!$A$8:$A$38,0)),NA()),NA()))</f>
        <v/>
      </c>
      <c r="F53" s="13" t="str">
        <f aca="false">IF(COUNTA(A53:D53)=0,"",IF(AND(ISTEXT(C53),LEN(C53)=8,EXACT(LEFT(C53,4),"GRT-"),ISNUMBER(FIND(MID(C53,5,1)&amp;"x","0x1x2x3x4x5x6x7x8x9x")),ISNUMBER(FIND(MID(C53,6,1)&amp;"x","0x1x2x3x4x5x6x7x8x9x")),ISNUMBER(FIND(MID(C53,7,1)&amp;"x","0x1x2x3x4x5x6x7x8x9x")),ISNUMBER(FIND(MID(C53,8,1)&amp;"x","0x1x2x3x4x5x6x7x8x9x"))),IF(COUNTIFS(付与!$A$8:$A$27,C53)=1,INDEX(付与!$B$8:$B$27,MATCH(C53,付与!$A$8:$A$27,0)),NA()),NA()))</f>
        <v/>
      </c>
      <c r="G53" s="13" t="str">
        <f aca="false">IF(COUNTA(A53:D53)=0,"",IF(AND(ISTEXT(C53),LEN(C53)=8,EXACT(LEFT(C53,4),"GRT-"),ISNUMBER(FIND(MID(C53,5,1)&amp;"x","0x1x2x3x4x5x6x7x8x9x")),ISNUMBER(FIND(MID(C53,6,1)&amp;"x","0x1x2x3x4x5x6x7x8x9x")),ISNUMBER(FIND(MID(C53,7,1)&amp;"x","0x1x2x3x4x5x6x7x8x9x")),ISNUMBER(FIND(MID(C53,8,1)&amp;"x","0x1x2x3x4x5x6x7x8x9x"))),IF(COUNTIFS(付与!$A$8:$A$27,C53)=1,INDEX(付与!$C$8:$C$27,MATCH(C53,付与!$A$8:$A$27,0)),NA()),NA()))</f>
        <v/>
      </c>
      <c r="H53" s="1" t="str">
        <f aca="false">IF(COUNTA(A53:D53)=0,"",IF(NOT(AND(ISTEXT(A53),LEN(A53)=8,EXACT(LEFT(A53,4),"ALL-"),ISNUMBER(FIND(MID(A53,5,1)&amp;"x","0x1x2x3x4x5x6x7x8x9x")),ISNUMBER(FIND(MID(A53,6,1)&amp;"x","0x1x2x3x4x5x6x7x8x9x")),ISNUMBER(FIND(MID(A53,7,1)&amp;"x","0x1x2x3x4x5x6x7x8x9x")),ISNUMBER(FIND(MID(A53,8,1)&amp;"x","0x1x2x3x4x5x6x7x8x9x")))),"IDはALL-と半角数字4桁",IF(COUNTIFS($A$8:$A$107,A53)&gt;1,"配分IDが重複",IF(NOT(AND(ISTEXT(B53),LEN(B53)=8,EXACT(LEFT(B53,4),"USE-"),ISNUMBER(FIND(MID(B53,5,1)&amp;"x","0x1x2x3x4x5x6x7x8x9x")),ISNUMBER(FIND(MID(B53,6,1)&amp;"x","0x1x2x3x4x5x6x7x8x9x")),ISNUMBER(FIND(MID(B53,7,1)&amp;"x","0x1x2x3x4x5x6x7x8x9x")),ISNUMBER(FIND(MID(B53,8,1)&amp;"x","0x1x2x3x4x5x6x7x8x9x")))),"取得IDの形式を確認",IF(COUNTIFS(取得!$A$8:$A$38,B53)&lt;&gt;1,"取得IDが不明・重複",IF(NOT(AND(ISTEXT(C53),LEN(C53)=8,EXACT(LEFT(C53,4),"GRT-"),ISNUMBER(FIND(MID(C53,5,1)&amp;"x","0x1x2x3x4x5x6x7x8x9x")),ISNUMBER(FIND(MID(C53,6,1)&amp;"x","0x1x2x3x4x5x6x7x8x9x")),ISNUMBER(FIND(MID(C53,7,1)&amp;"x","0x1x2x3x4x5x6x7x8x9x")),ISNUMBER(FIND(MID(C53,8,1)&amp;"x","0x1x2x3x4x5x6x7x8x9x")))),"付与IDの形式を確認",IF(COUNTIFS(付与!$A$8:$A$27,C53)&lt;&gt;1,"付与IDが不明・重複",IF(NOT(AND(ISNUMBER(D53),OR(D53=0.5,D53=1))),"配分は0.5日または1日",IF(COUNTIFS($B$8:$B$107,B53,$C$8:$C$107,C53)&gt;1,"同じ取得/付与の組合せが重複",IF(OR(E53&lt;F53,E53&gt;G53),"取得日が有効期間外","確認済み"))))))))))</f>
        <v/>
      </c>
      <c r="I53" s="1" t="str">
        <f aca="false">IF(H53="","",IF(H53="確認済み",0,1))</f>
        <v/>
      </c>
      <c r="J53" s="4" t="str">
        <f aca="false">IF(H53="","",IF(OR(I53&lt;&gt;0,有休残数!$I$3&lt;&gt;0),NA(),IF(E53&lt;=有休残数!$B$3,D53,0)))</f>
        <v/>
      </c>
      <c r="K53" s="1" t="str">
        <f aca="false">IF(H53="","",IF(I53&lt;&gt;0,0,IF(有休残数!$I$3&lt;&gt;0,0,IF(AND(ISNUMBER(E53),E53=INDEX(取得!$B$8:$B$38,MATCH(B53,取得!$A$8:$A$38,0)),ISNUMBER(F53),F53=INDEX(付与!$B$8:$B$27,MATCH(C53,付与!$A$8:$A$27,0)),ISNUMBER(G53),G53=INDEX(付与!$C$8:$C$27,MATCH(C53,付与!$A$8:$A$27,0)),ISNUMBER(J53),J53=IF(E53&lt;=有休残数!$B$3,D53,0)),0,1))))</f>
        <v/>
      </c>
    </row>
    <row r="54" customFormat="false" ht="32" hidden="false" customHeight="true" outlineLevel="0" collapsed="false">
      <c r="A54" s="10"/>
      <c r="B54" s="10"/>
      <c r="C54" s="10"/>
      <c r="D54" s="11"/>
      <c r="E54" s="13" t="str">
        <f aca="false">IF(COUNTA(A54:D54)=0,"",IF(AND(ISTEXT(B54),LEN(B54)=8,EXACT(LEFT(B54,4),"USE-"),ISNUMBER(FIND(MID(B54,5,1)&amp;"x","0x1x2x3x4x5x6x7x8x9x")),ISNUMBER(FIND(MID(B54,6,1)&amp;"x","0x1x2x3x4x5x6x7x8x9x")),ISNUMBER(FIND(MID(B54,7,1)&amp;"x","0x1x2x3x4x5x6x7x8x9x")),ISNUMBER(FIND(MID(B54,8,1)&amp;"x","0x1x2x3x4x5x6x7x8x9x"))),IF(COUNTIFS(取得!$A$8:$A$38,B54)=1,INDEX(取得!$B$8:$B$38,MATCH(B54,取得!$A$8:$A$38,0)),NA()),NA()))</f>
        <v/>
      </c>
      <c r="F54" s="13" t="str">
        <f aca="false">IF(COUNTA(A54:D54)=0,"",IF(AND(ISTEXT(C54),LEN(C54)=8,EXACT(LEFT(C54,4),"GRT-"),ISNUMBER(FIND(MID(C54,5,1)&amp;"x","0x1x2x3x4x5x6x7x8x9x")),ISNUMBER(FIND(MID(C54,6,1)&amp;"x","0x1x2x3x4x5x6x7x8x9x")),ISNUMBER(FIND(MID(C54,7,1)&amp;"x","0x1x2x3x4x5x6x7x8x9x")),ISNUMBER(FIND(MID(C54,8,1)&amp;"x","0x1x2x3x4x5x6x7x8x9x"))),IF(COUNTIFS(付与!$A$8:$A$27,C54)=1,INDEX(付与!$B$8:$B$27,MATCH(C54,付与!$A$8:$A$27,0)),NA()),NA()))</f>
        <v/>
      </c>
      <c r="G54" s="13" t="str">
        <f aca="false">IF(COUNTA(A54:D54)=0,"",IF(AND(ISTEXT(C54),LEN(C54)=8,EXACT(LEFT(C54,4),"GRT-"),ISNUMBER(FIND(MID(C54,5,1)&amp;"x","0x1x2x3x4x5x6x7x8x9x")),ISNUMBER(FIND(MID(C54,6,1)&amp;"x","0x1x2x3x4x5x6x7x8x9x")),ISNUMBER(FIND(MID(C54,7,1)&amp;"x","0x1x2x3x4x5x6x7x8x9x")),ISNUMBER(FIND(MID(C54,8,1)&amp;"x","0x1x2x3x4x5x6x7x8x9x"))),IF(COUNTIFS(付与!$A$8:$A$27,C54)=1,INDEX(付与!$C$8:$C$27,MATCH(C54,付与!$A$8:$A$27,0)),NA()),NA()))</f>
        <v/>
      </c>
      <c r="H54" s="1" t="str">
        <f aca="false">IF(COUNTA(A54:D54)=0,"",IF(NOT(AND(ISTEXT(A54),LEN(A54)=8,EXACT(LEFT(A54,4),"ALL-"),ISNUMBER(FIND(MID(A54,5,1)&amp;"x","0x1x2x3x4x5x6x7x8x9x")),ISNUMBER(FIND(MID(A54,6,1)&amp;"x","0x1x2x3x4x5x6x7x8x9x")),ISNUMBER(FIND(MID(A54,7,1)&amp;"x","0x1x2x3x4x5x6x7x8x9x")),ISNUMBER(FIND(MID(A54,8,1)&amp;"x","0x1x2x3x4x5x6x7x8x9x")))),"IDはALL-と半角数字4桁",IF(COUNTIFS($A$8:$A$107,A54)&gt;1,"配分IDが重複",IF(NOT(AND(ISTEXT(B54),LEN(B54)=8,EXACT(LEFT(B54,4),"USE-"),ISNUMBER(FIND(MID(B54,5,1)&amp;"x","0x1x2x3x4x5x6x7x8x9x")),ISNUMBER(FIND(MID(B54,6,1)&amp;"x","0x1x2x3x4x5x6x7x8x9x")),ISNUMBER(FIND(MID(B54,7,1)&amp;"x","0x1x2x3x4x5x6x7x8x9x")),ISNUMBER(FIND(MID(B54,8,1)&amp;"x","0x1x2x3x4x5x6x7x8x9x")))),"取得IDの形式を確認",IF(COUNTIFS(取得!$A$8:$A$38,B54)&lt;&gt;1,"取得IDが不明・重複",IF(NOT(AND(ISTEXT(C54),LEN(C54)=8,EXACT(LEFT(C54,4),"GRT-"),ISNUMBER(FIND(MID(C54,5,1)&amp;"x","0x1x2x3x4x5x6x7x8x9x")),ISNUMBER(FIND(MID(C54,6,1)&amp;"x","0x1x2x3x4x5x6x7x8x9x")),ISNUMBER(FIND(MID(C54,7,1)&amp;"x","0x1x2x3x4x5x6x7x8x9x")),ISNUMBER(FIND(MID(C54,8,1)&amp;"x","0x1x2x3x4x5x6x7x8x9x")))),"付与IDの形式を確認",IF(COUNTIFS(付与!$A$8:$A$27,C54)&lt;&gt;1,"付与IDが不明・重複",IF(NOT(AND(ISNUMBER(D54),OR(D54=0.5,D54=1))),"配分は0.5日または1日",IF(COUNTIFS($B$8:$B$107,B54,$C$8:$C$107,C54)&gt;1,"同じ取得/付与の組合せが重複",IF(OR(E54&lt;F54,E54&gt;G54),"取得日が有効期間外","確認済み"))))))))))</f>
        <v/>
      </c>
      <c r="I54" s="1" t="str">
        <f aca="false">IF(H54="","",IF(H54="確認済み",0,1))</f>
        <v/>
      </c>
      <c r="J54" s="4" t="str">
        <f aca="false">IF(H54="","",IF(OR(I54&lt;&gt;0,有休残数!$I$3&lt;&gt;0),NA(),IF(E54&lt;=有休残数!$B$3,D54,0)))</f>
        <v/>
      </c>
      <c r="K54" s="1" t="str">
        <f aca="false">IF(H54="","",IF(I54&lt;&gt;0,0,IF(有休残数!$I$3&lt;&gt;0,0,IF(AND(ISNUMBER(E54),E54=INDEX(取得!$B$8:$B$38,MATCH(B54,取得!$A$8:$A$38,0)),ISNUMBER(F54),F54=INDEX(付与!$B$8:$B$27,MATCH(C54,付与!$A$8:$A$27,0)),ISNUMBER(G54),G54=INDEX(付与!$C$8:$C$27,MATCH(C54,付与!$A$8:$A$27,0)),ISNUMBER(J54),J54=IF(E54&lt;=有休残数!$B$3,D54,0)),0,1))))</f>
        <v/>
      </c>
    </row>
    <row r="55" customFormat="false" ht="32" hidden="false" customHeight="true" outlineLevel="0" collapsed="false">
      <c r="A55" s="10"/>
      <c r="B55" s="10"/>
      <c r="C55" s="10"/>
      <c r="D55" s="11"/>
      <c r="E55" s="13" t="str">
        <f aca="false">IF(COUNTA(A55:D55)=0,"",IF(AND(ISTEXT(B55),LEN(B55)=8,EXACT(LEFT(B55,4),"USE-"),ISNUMBER(FIND(MID(B55,5,1)&amp;"x","0x1x2x3x4x5x6x7x8x9x")),ISNUMBER(FIND(MID(B55,6,1)&amp;"x","0x1x2x3x4x5x6x7x8x9x")),ISNUMBER(FIND(MID(B55,7,1)&amp;"x","0x1x2x3x4x5x6x7x8x9x")),ISNUMBER(FIND(MID(B55,8,1)&amp;"x","0x1x2x3x4x5x6x7x8x9x"))),IF(COUNTIFS(取得!$A$8:$A$38,B55)=1,INDEX(取得!$B$8:$B$38,MATCH(B55,取得!$A$8:$A$38,0)),NA()),NA()))</f>
        <v/>
      </c>
      <c r="F55" s="13" t="str">
        <f aca="false">IF(COUNTA(A55:D55)=0,"",IF(AND(ISTEXT(C55),LEN(C55)=8,EXACT(LEFT(C55,4),"GRT-"),ISNUMBER(FIND(MID(C55,5,1)&amp;"x","0x1x2x3x4x5x6x7x8x9x")),ISNUMBER(FIND(MID(C55,6,1)&amp;"x","0x1x2x3x4x5x6x7x8x9x")),ISNUMBER(FIND(MID(C55,7,1)&amp;"x","0x1x2x3x4x5x6x7x8x9x")),ISNUMBER(FIND(MID(C55,8,1)&amp;"x","0x1x2x3x4x5x6x7x8x9x"))),IF(COUNTIFS(付与!$A$8:$A$27,C55)=1,INDEX(付与!$B$8:$B$27,MATCH(C55,付与!$A$8:$A$27,0)),NA()),NA()))</f>
        <v/>
      </c>
      <c r="G55" s="13" t="str">
        <f aca="false">IF(COUNTA(A55:D55)=0,"",IF(AND(ISTEXT(C55),LEN(C55)=8,EXACT(LEFT(C55,4),"GRT-"),ISNUMBER(FIND(MID(C55,5,1)&amp;"x","0x1x2x3x4x5x6x7x8x9x")),ISNUMBER(FIND(MID(C55,6,1)&amp;"x","0x1x2x3x4x5x6x7x8x9x")),ISNUMBER(FIND(MID(C55,7,1)&amp;"x","0x1x2x3x4x5x6x7x8x9x")),ISNUMBER(FIND(MID(C55,8,1)&amp;"x","0x1x2x3x4x5x6x7x8x9x"))),IF(COUNTIFS(付与!$A$8:$A$27,C55)=1,INDEX(付与!$C$8:$C$27,MATCH(C55,付与!$A$8:$A$27,0)),NA()),NA()))</f>
        <v/>
      </c>
      <c r="H55" s="1" t="str">
        <f aca="false">IF(COUNTA(A55:D55)=0,"",IF(NOT(AND(ISTEXT(A55),LEN(A55)=8,EXACT(LEFT(A55,4),"ALL-"),ISNUMBER(FIND(MID(A55,5,1)&amp;"x","0x1x2x3x4x5x6x7x8x9x")),ISNUMBER(FIND(MID(A55,6,1)&amp;"x","0x1x2x3x4x5x6x7x8x9x")),ISNUMBER(FIND(MID(A55,7,1)&amp;"x","0x1x2x3x4x5x6x7x8x9x")),ISNUMBER(FIND(MID(A55,8,1)&amp;"x","0x1x2x3x4x5x6x7x8x9x")))),"IDはALL-と半角数字4桁",IF(COUNTIFS($A$8:$A$107,A55)&gt;1,"配分IDが重複",IF(NOT(AND(ISTEXT(B55),LEN(B55)=8,EXACT(LEFT(B55,4),"USE-"),ISNUMBER(FIND(MID(B55,5,1)&amp;"x","0x1x2x3x4x5x6x7x8x9x")),ISNUMBER(FIND(MID(B55,6,1)&amp;"x","0x1x2x3x4x5x6x7x8x9x")),ISNUMBER(FIND(MID(B55,7,1)&amp;"x","0x1x2x3x4x5x6x7x8x9x")),ISNUMBER(FIND(MID(B55,8,1)&amp;"x","0x1x2x3x4x5x6x7x8x9x")))),"取得IDの形式を確認",IF(COUNTIFS(取得!$A$8:$A$38,B55)&lt;&gt;1,"取得IDが不明・重複",IF(NOT(AND(ISTEXT(C55),LEN(C55)=8,EXACT(LEFT(C55,4),"GRT-"),ISNUMBER(FIND(MID(C55,5,1)&amp;"x","0x1x2x3x4x5x6x7x8x9x")),ISNUMBER(FIND(MID(C55,6,1)&amp;"x","0x1x2x3x4x5x6x7x8x9x")),ISNUMBER(FIND(MID(C55,7,1)&amp;"x","0x1x2x3x4x5x6x7x8x9x")),ISNUMBER(FIND(MID(C55,8,1)&amp;"x","0x1x2x3x4x5x6x7x8x9x")))),"付与IDの形式を確認",IF(COUNTIFS(付与!$A$8:$A$27,C55)&lt;&gt;1,"付与IDが不明・重複",IF(NOT(AND(ISNUMBER(D55),OR(D55=0.5,D55=1))),"配分は0.5日または1日",IF(COUNTIFS($B$8:$B$107,B55,$C$8:$C$107,C55)&gt;1,"同じ取得/付与の組合せが重複",IF(OR(E55&lt;F55,E55&gt;G55),"取得日が有効期間外","確認済み"))))))))))</f>
        <v/>
      </c>
      <c r="I55" s="1" t="str">
        <f aca="false">IF(H55="","",IF(H55="確認済み",0,1))</f>
        <v/>
      </c>
      <c r="J55" s="4" t="str">
        <f aca="false">IF(H55="","",IF(OR(I55&lt;&gt;0,有休残数!$I$3&lt;&gt;0),NA(),IF(E55&lt;=有休残数!$B$3,D55,0)))</f>
        <v/>
      </c>
      <c r="K55" s="1" t="str">
        <f aca="false">IF(H55="","",IF(I55&lt;&gt;0,0,IF(有休残数!$I$3&lt;&gt;0,0,IF(AND(ISNUMBER(E55),E55=INDEX(取得!$B$8:$B$38,MATCH(B55,取得!$A$8:$A$38,0)),ISNUMBER(F55),F55=INDEX(付与!$B$8:$B$27,MATCH(C55,付与!$A$8:$A$27,0)),ISNUMBER(G55),G55=INDEX(付与!$C$8:$C$27,MATCH(C55,付与!$A$8:$A$27,0)),ISNUMBER(J55),J55=IF(E55&lt;=有休残数!$B$3,D55,0)),0,1))))</f>
        <v/>
      </c>
    </row>
    <row r="56" customFormat="false" ht="32" hidden="false" customHeight="true" outlineLevel="0" collapsed="false">
      <c r="A56" s="10"/>
      <c r="B56" s="10"/>
      <c r="C56" s="10"/>
      <c r="D56" s="11"/>
      <c r="E56" s="13" t="str">
        <f aca="false">IF(COUNTA(A56:D56)=0,"",IF(AND(ISTEXT(B56),LEN(B56)=8,EXACT(LEFT(B56,4),"USE-"),ISNUMBER(FIND(MID(B56,5,1)&amp;"x","0x1x2x3x4x5x6x7x8x9x")),ISNUMBER(FIND(MID(B56,6,1)&amp;"x","0x1x2x3x4x5x6x7x8x9x")),ISNUMBER(FIND(MID(B56,7,1)&amp;"x","0x1x2x3x4x5x6x7x8x9x")),ISNUMBER(FIND(MID(B56,8,1)&amp;"x","0x1x2x3x4x5x6x7x8x9x"))),IF(COUNTIFS(取得!$A$8:$A$38,B56)=1,INDEX(取得!$B$8:$B$38,MATCH(B56,取得!$A$8:$A$38,0)),NA()),NA()))</f>
        <v/>
      </c>
      <c r="F56" s="13" t="str">
        <f aca="false">IF(COUNTA(A56:D56)=0,"",IF(AND(ISTEXT(C56),LEN(C56)=8,EXACT(LEFT(C56,4),"GRT-"),ISNUMBER(FIND(MID(C56,5,1)&amp;"x","0x1x2x3x4x5x6x7x8x9x")),ISNUMBER(FIND(MID(C56,6,1)&amp;"x","0x1x2x3x4x5x6x7x8x9x")),ISNUMBER(FIND(MID(C56,7,1)&amp;"x","0x1x2x3x4x5x6x7x8x9x")),ISNUMBER(FIND(MID(C56,8,1)&amp;"x","0x1x2x3x4x5x6x7x8x9x"))),IF(COUNTIFS(付与!$A$8:$A$27,C56)=1,INDEX(付与!$B$8:$B$27,MATCH(C56,付与!$A$8:$A$27,0)),NA()),NA()))</f>
        <v/>
      </c>
      <c r="G56" s="13" t="str">
        <f aca="false">IF(COUNTA(A56:D56)=0,"",IF(AND(ISTEXT(C56),LEN(C56)=8,EXACT(LEFT(C56,4),"GRT-"),ISNUMBER(FIND(MID(C56,5,1)&amp;"x","0x1x2x3x4x5x6x7x8x9x")),ISNUMBER(FIND(MID(C56,6,1)&amp;"x","0x1x2x3x4x5x6x7x8x9x")),ISNUMBER(FIND(MID(C56,7,1)&amp;"x","0x1x2x3x4x5x6x7x8x9x")),ISNUMBER(FIND(MID(C56,8,1)&amp;"x","0x1x2x3x4x5x6x7x8x9x"))),IF(COUNTIFS(付与!$A$8:$A$27,C56)=1,INDEX(付与!$C$8:$C$27,MATCH(C56,付与!$A$8:$A$27,0)),NA()),NA()))</f>
        <v/>
      </c>
      <c r="H56" s="1" t="str">
        <f aca="false">IF(COUNTA(A56:D56)=0,"",IF(NOT(AND(ISTEXT(A56),LEN(A56)=8,EXACT(LEFT(A56,4),"ALL-"),ISNUMBER(FIND(MID(A56,5,1)&amp;"x","0x1x2x3x4x5x6x7x8x9x")),ISNUMBER(FIND(MID(A56,6,1)&amp;"x","0x1x2x3x4x5x6x7x8x9x")),ISNUMBER(FIND(MID(A56,7,1)&amp;"x","0x1x2x3x4x5x6x7x8x9x")),ISNUMBER(FIND(MID(A56,8,1)&amp;"x","0x1x2x3x4x5x6x7x8x9x")))),"IDはALL-と半角数字4桁",IF(COUNTIFS($A$8:$A$107,A56)&gt;1,"配分IDが重複",IF(NOT(AND(ISTEXT(B56),LEN(B56)=8,EXACT(LEFT(B56,4),"USE-"),ISNUMBER(FIND(MID(B56,5,1)&amp;"x","0x1x2x3x4x5x6x7x8x9x")),ISNUMBER(FIND(MID(B56,6,1)&amp;"x","0x1x2x3x4x5x6x7x8x9x")),ISNUMBER(FIND(MID(B56,7,1)&amp;"x","0x1x2x3x4x5x6x7x8x9x")),ISNUMBER(FIND(MID(B56,8,1)&amp;"x","0x1x2x3x4x5x6x7x8x9x")))),"取得IDの形式を確認",IF(COUNTIFS(取得!$A$8:$A$38,B56)&lt;&gt;1,"取得IDが不明・重複",IF(NOT(AND(ISTEXT(C56),LEN(C56)=8,EXACT(LEFT(C56,4),"GRT-"),ISNUMBER(FIND(MID(C56,5,1)&amp;"x","0x1x2x3x4x5x6x7x8x9x")),ISNUMBER(FIND(MID(C56,6,1)&amp;"x","0x1x2x3x4x5x6x7x8x9x")),ISNUMBER(FIND(MID(C56,7,1)&amp;"x","0x1x2x3x4x5x6x7x8x9x")),ISNUMBER(FIND(MID(C56,8,1)&amp;"x","0x1x2x3x4x5x6x7x8x9x")))),"付与IDの形式を確認",IF(COUNTIFS(付与!$A$8:$A$27,C56)&lt;&gt;1,"付与IDが不明・重複",IF(NOT(AND(ISNUMBER(D56),OR(D56=0.5,D56=1))),"配分は0.5日または1日",IF(COUNTIFS($B$8:$B$107,B56,$C$8:$C$107,C56)&gt;1,"同じ取得/付与の組合せが重複",IF(OR(E56&lt;F56,E56&gt;G56),"取得日が有効期間外","確認済み"))))))))))</f>
        <v/>
      </c>
      <c r="I56" s="1" t="str">
        <f aca="false">IF(H56="","",IF(H56="確認済み",0,1))</f>
        <v/>
      </c>
      <c r="J56" s="4" t="str">
        <f aca="false">IF(H56="","",IF(OR(I56&lt;&gt;0,有休残数!$I$3&lt;&gt;0),NA(),IF(E56&lt;=有休残数!$B$3,D56,0)))</f>
        <v/>
      </c>
      <c r="K56" s="1" t="str">
        <f aca="false">IF(H56="","",IF(I56&lt;&gt;0,0,IF(有休残数!$I$3&lt;&gt;0,0,IF(AND(ISNUMBER(E56),E56=INDEX(取得!$B$8:$B$38,MATCH(B56,取得!$A$8:$A$38,0)),ISNUMBER(F56),F56=INDEX(付与!$B$8:$B$27,MATCH(C56,付与!$A$8:$A$27,0)),ISNUMBER(G56),G56=INDEX(付与!$C$8:$C$27,MATCH(C56,付与!$A$8:$A$27,0)),ISNUMBER(J56),J56=IF(E56&lt;=有休残数!$B$3,D56,0)),0,1))))</f>
        <v/>
      </c>
    </row>
    <row r="57" customFormat="false" ht="32" hidden="false" customHeight="true" outlineLevel="0" collapsed="false">
      <c r="A57" s="10"/>
      <c r="B57" s="10"/>
      <c r="C57" s="10"/>
      <c r="D57" s="11"/>
      <c r="E57" s="13" t="str">
        <f aca="false">IF(COUNTA(A57:D57)=0,"",IF(AND(ISTEXT(B57),LEN(B57)=8,EXACT(LEFT(B57,4),"USE-"),ISNUMBER(FIND(MID(B57,5,1)&amp;"x","0x1x2x3x4x5x6x7x8x9x")),ISNUMBER(FIND(MID(B57,6,1)&amp;"x","0x1x2x3x4x5x6x7x8x9x")),ISNUMBER(FIND(MID(B57,7,1)&amp;"x","0x1x2x3x4x5x6x7x8x9x")),ISNUMBER(FIND(MID(B57,8,1)&amp;"x","0x1x2x3x4x5x6x7x8x9x"))),IF(COUNTIFS(取得!$A$8:$A$38,B57)=1,INDEX(取得!$B$8:$B$38,MATCH(B57,取得!$A$8:$A$38,0)),NA()),NA()))</f>
        <v/>
      </c>
      <c r="F57" s="13" t="str">
        <f aca="false">IF(COUNTA(A57:D57)=0,"",IF(AND(ISTEXT(C57),LEN(C57)=8,EXACT(LEFT(C57,4),"GRT-"),ISNUMBER(FIND(MID(C57,5,1)&amp;"x","0x1x2x3x4x5x6x7x8x9x")),ISNUMBER(FIND(MID(C57,6,1)&amp;"x","0x1x2x3x4x5x6x7x8x9x")),ISNUMBER(FIND(MID(C57,7,1)&amp;"x","0x1x2x3x4x5x6x7x8x9x")),ISNUMBER(FIND(MID(C57,8,1)&amp;"x","0x1x2x3x4x5x6x7x8x9x"))),IF(COUNTIFS(付与!$A$8:$A$27,C57)=1,INDEX(付与!$B$8:$B$27,MATCH(C57,付与!$A$8:$A$27,0)),NA()),NA()))</f>
        <v/>
      </c>
      <c r="G57" s="13" t="str">
        <f aca="false">IF(COUNTA(A57:D57)=0,"",IF(AND(ISTEXT(C57),LEN(C57)=8,EXACT(LEFT(C57,4),"GRT-"),ISNUMBER(FIND(MID(C57,5,1)&amp;"x","0x1x2x3x4x5x6x7x8x9x")),ISNUMBER(FIND(MID(C57,6,1)&amp;"x","0x1x2x3x4x5x6x7x8x9x")),ISNUMBER(FIND(MID(C57,7,1)&amp;"x","0x1x2x3x4x5x6x7x8x9x")),ISNUMBER(FIND(MID(C57,8,1)&amp;"x","0x1x2x3x4x5x6x7x8x9x"))),IF(COUNTIFS(付与!$A$8:$A$27,C57)=1,INDEX(付与!$C$8:$C$27,MATCH(C57,付与!$A$8:$A$27,0)),NA()),NA()))</f>
        <v/>
      </c>
      <c r="H57" s="1" t="str">
        <f aca="false">IF(COUNTA(A57:D57)=0,"",IF(NOT(AND(ISTEXT(A57),LEN(A57)=8,EXACT(LEFT(A57,4),"ALL-"),ISNUMBER(FIND(MID(A57,5,1)&amp;"x","0x1x2x3x4x5x6x7x8x9x")),ISNUMBER(FIND(MID(A57,6,1)&amp;"x","0x1x2x3x4x5x6x7x8x9x")),ISNUMBER(FIND(MID(A57,7,1)&amp;"x","0x1x2x3x4x5x6x7x8x9x")),ISNUMBER(FIND(MID(A57,8,1)&amp;"x","0x1x2x3x4x5x6x7x8x9x")))),"IDはALL-と半角数字4桁",IF(COUNTIFS($A$8:$A$107,A57)&gt;1,"配分IDが重複",IF(NOT(AND(ISTEXT(B57),LEN(B57)=8,EXACT(LEFT(B57,4),"USE-"),ISNUMBER(FIND(MID(B57,5,1)&amp;"x","0x1x2x3x4x5x6x7x8x9x")),ISNUMBER(FIND(MID(B57,6,1)&amp;"x","0x1x2x3x4x5x6x7x8x9x")),ISNUMBER(FIND(MID(B57,7,1)&amp;"x","0x1x2x3x4x5x6x7x8x9x")),ISNUMBER(FIND(MID(B57,8,1)&amp;"x","0x1x2x3x4x5x6x7x8x9x")))),"取得IDの形式を確認",IF(COUNTIFS(取得!$A$8:$A$38,B57)&lt;&gt;1,"取得IDが不明・重複",IF(NOT(AND(ISTEXT(C57),LEN(C57)=8,EXACT(LEFT(C57,4),"GRT-"),ISNUMBER(FIND(MID(C57,5,1)&amp;"x","0x1x2x3x4x5x6x7x8x9x")),ISNUMBER(FIND(MID(C57,6,1)&amp;"x","0x1x2x3x4x5x6x7x8x9x")),ISNUMBER(FIND(MID(C57,7,1)&amp;"x","0x1x2x3x4x5x6x7x8x9x")),ISNUMBER(FIND(MID(C57,8,1)&amp;"x","0x1x2x3x4x5x6x7x8x9x")))),"付与IDの形式を確認",IF(COUNTIFS(付与!$A$8:$A$27,C57)&lt;&gt;1,"付与IDが不明・重複",IF(NOT(AND(ISNUMBER(D57),OR(D57=0.5,D57=1))),"配分は0.5日または1日",IF(COUNTIFS($B$8:$B$107,B57,$C$8:$C$107,C57)&gt;1,"同じ取得/付与の組合せが重複",IF(OR(E57&lt;F57,E57&gt;G57),"取得日が有効期間外","確認済み"))))))))))</f>
        <v/>
      </c>
      <c r="I57" s="1" t="str">
        <f aca="false">IF(H57="","",IF(H57="確認済み",0,1))</f>
        <v/>
      </c>
      <c r="J57" s="4" t="str">
        <f aca="false">IF(H57="","",IF(OR(I57&lt;&gt;0,有休残数!$I$3&lt;&gt;0),NA(),IF(E57&lt;=有休残数!$B$3,D57,0)))</f>
        <v/>
      </c>
      <c r="K57" s="1" t="str">
        <f aca="false">IF(H57="","",IF(I57&lt;&gt;0,0,IF(有休残数!$I$3&lt;&gt;0,0,IF(AND(ISNUMBER(E57),E57=INDEX(取得!$B$8:$B$38,MATCH(B57,取得!$A$8:$A$38,0)),ISNUMBER(F57),F57=INDEX(付与!$B$8:$B$27,MATCH(C57,付与!$A$8:$A$27,0)),ISNUMBER(G57),G57=INDEX(付与!$C$8:$C$27,MATCH(C57,付与!$A$8:$A$27,0)),ISNUMBER(J57),J57=IF(E57&lt;=有休残数!$B$3,D57,0)),0,1))))</f>
        <v/>
      </c>
    </row>
    <row r="58" customFormat="false" ht="32" hidden="false" customHeight="true" outlineLevel="0" collapsed="false">
      <c r="A58" s="10"/>
      <c r="B58" s="10"/>
      <c r="C58" s="10"/>
      <c r="D58" s="11"/>
      <c r="E58" s="13" t="str">
        <f aca="false">IF(COUNTA(A58:D58)=0,"",IF(AND(ISTEXT(B58),LEN(B58)=8,EXACT(LEFT(B58,4),"USE-"),ISNUMBER(FIND(MID(B58,5,1)&amp;"x","0x1x2x3x4x5x6x7x8x9x")),ISNUMBER(FIND(MID(B58,6,1)&amp;"x","0x1x2x3x4x5x6x7x8x9x")),ISNUMBER(FIND(MID(B58,7,1)&amp;"x","0x1x2x3x4x5x6x7x8x9x")),ISNUMBER(FIND(MID(B58,8,1)&amp;"x","0x1x2x3x4x5x6x7x8x9x"))),IF(COUNTIFS(取得!$A$8:$A$38,B58)=1,INDEX(取得!$B$8:$B$38,MATCH(B58,取得!$A$8:$A$38,0)),NA()),NA()))</f>
        <v/>
      </c>
      <c r="F58" s="13" t="str">
        <f aca="false">IF(COUNTA(A58:D58)=0,"",IF(AND(ISTEXT(C58),LEN(C58)=8,EXACT(LEFT(C58,4),"GRT-"),ISNUMBER(FIND(MID(C58,5,1)&amp;"x","0x1x2x3x4x5x6x7x8x9x")),ISNUMBER(FIND(MID(C58,6,1)&amp;"x","0x1x2x3x4x5x6x7x8x9x")),ISNUMBER(FIND(MID(C58,7,1)&amp;"x","0x1x2x3x4x5x6x7x8x9x")),ISNUMBER(FIND(MID(C58,8,1)&amp;"x","0x1x2x3x4x5x6x7x8x9x"))),IF(COUNTIFS(付与!$A$8:$A$27,C58)=1,INDEX(付与!$B$8:$B$27,MATCH(C58,付与!$A$8:$A$27,0)),NA()),NA()))</f>
        <v/>
      </c>
      <c r="G58" s="13" t="str">
        <f aca="false">IF(COUNTA(A58:D58)=0,"",IF(AND(ISTEXT(C58),LEN(C58)=8,EXACT(LEFT(C58,4),"GRT-"),ISNUMBER(FIND(MID(C58,5,1)&amp;"x","0x1x2x3x4x5x6x7x8x9x")),ISNUMBER(FIND(MID(C58,6,1)&amp;"x","0x1x2x3x4x5x6x7x8x9x")),ISNUMBER(FIND(MID(C58,7,1)&amp;"x","0x1x2x3x4x5x6x7x8x9x")),ISNUMBER(FIND(MID(C58,8,1)&amp;"x","0x1x2x3x4x5x6x7x8x9x"))),IF(COUNTIFS(付与!$A$8:$A$27,C58)=1,INDEX(付与!$C$8:$C$27,MATCH(C58,付与!$A$8:$A$27,0)),NA()),NA()))</f>
        <v/>
      </c>
      <c r="H58" s="1" t="str">
        <f aca="false">IF(COUNTA(A58:D58)=0,"",IF(NOT(AND(ISTEXT(A58),LEN(A58)=8,EXACT(LEFT(A58,4),"ALL-"),ISNUMBER(FIND(MID(A58,5,1)&amp;"x","0x1x2x3x4x5x6x7x8x9x")),ISNUMBER(FIND(MID(A58,6,1)&amp;"x","0x1x2x3x4x5x6x7x8x9x")),ISNUMBER(FIND(MID(A58,7,1)&amp;"x","0x1x2x3x4x5x6x7x8x9x")),ISNUMBER(FIND(MID(A58,8,1)&amp;"x","0x1x2x3x4x5x6x7x8x9x")))),"IDはALL-と半角数字4桁",IF(COUNTIFS($A$8:$A$107,A58)&gt;1,"配分IDが重複",IF(NOT(AND(ISTEXT(B58),LEN(B58)=8,EXACT(LEFT(B58,4),"USE-"),ISNUMBER(FIND(MID(B58,5,1)&amp;"x","0x1x2x3x4x5x6x7x8x9x")),ISNUMBER(FIND(MID(B58,6,1)&amp;"x","0x1x2x3x4x5x6x7x8x9x")),ISNUMBER(FIND(MID(B58,7,1)&amp;"x","0x1x2x3x4x5x6x7x8x9x")),ISNUMBER(FIND(MID(B58,8,1)&amp;"x","0x1x2x3x4x5x6x7x8x9x")))),"取得IDの形式を確認",IF(COUNTIFS(取得!$A$8:$A$38,B58)&lt;&gt;1,"取得IDが不明・重複",IF(NOT(AND(ISTEXT(C58),LEN(C58)=8,EXACT(LEFT(C58,4),"GRT-"),ISNUMBER(FIND(MID(C58,5,1)&amp;"x","0x1x2x3x4x5x6x7x8x9x")),ISNUMBER(FIND(MID(C58,6,1)&amp;"x","0x1x2x3x4x5x6x7x8x9x")),ISNUMBER(FIND(MID(C58,7,1)&amp;"x","0x1x2x3x4x5x6x7x8x9x")),ISNUMBER(FIND(MID(C58,8,1)&amp;"x","0x1x2x3x4x5x6x7x8x9x")))),"付与IDの形式を確認",IF(COUNTIFS(付与!$A$8:$A$27,C58)&lt;&gt;1,"付与IDが不明・重複",IF(NOT(AND(ISNUMBER(D58),OR(D58=0.5,D58=1))),"配分は0.5日または1日",IF(COUNTIFS($B$8:$B$107,B58,$C$8:$C$107,C58)&gt;1,"同じ取得/付与の組合せが重複",IF(OR(E58&lt;F58,E58&gt;G58),"取得日が有効期間外","確認済み"))))))))))</f>
        <v/>
      </c>
      <c r="I58" s="1" t="str">
        <f aca="false">IF(H58="","",IF(H58="確認済み",0,1))</f>
        <v/>
      </c>
      <c r="J58" s="4" t="str">
        <f aca="false">IF(H58="","",IF(OR(I58&lt;&gt;0,有休残数!$I$3&lt;&gt;0),NA(),IF(E58&lt;=有休残数!$B$3,D58,0)))</f>
        <v/>
      </c>
      <c r="K58" s="1" t="str">
        <f aca="false">IF(H58="","",IF(I58&lt;&gt;0,0,IF(有休残数!$I$3&lt;&gt;0,0,IF(AND(ISNUMBER(E58),E58=INDEX(取得!$B$8:$B$38,MATCH(B58,取得!$A$8:$A$38,0)),ISNUMBER(F58),F58=INDEX(付与!$B$8:$B$27,MATCH(C58,付与!$A$8:$A$27,0)),ISNUMBER(G58),G58=INDEX(付与!$C$8:$C$27,MATCH(C58,付与!$A$8:$A$27,0)),ISNUMBER(J58),J58=IF(E58&lt;=有休残数!$B$3,D58,0)),0,1))))</f>
        <v/>
      </c>
    </row>
    <row r="59" customFormat="false" ht="32" hidden="false" customHeight="true" outlineLevel="0" collapsed="false">
      <c r="A59" s="10"/>
      <c r="B59" s="10"/>
      <c r="C59" s="10"/>
      <c r="D59" s="11"/>
      <c r="E59" s="13" t="str">
        <f aca="false">IF(COUNTA(A59:D59)=0,"",IF(AND(ISTEXT(B59),LEN(B59)=8,EXACT(LEFT(B59,4),"USE-"),ISNUMBER(FIND(MID(B59,5,1)&amp;"x","0x1x2x3x4x5x6x7x8x9x")),ISNUMBER(FIND(MID(B59,6,1)&amp;"x","0x1x2x3x4x5x6x7x8x9x")),ISNUMBER(FIND(MID(B59,7,1)&amp;"x","0x1x2x3x4x5x6x7x8x9x")),ISNUMBER(FIND(MID(B59,8,1)&amp;"x","0x1x2x3x4x5x6x7x8x9x"))),IF(COUNTIFS(取得!$A$8:$A$38,B59)=1,INDEX(取得!$B$8:$B$38,MATCH(B59,取得!$A$8:$A$38,0)),NA()),NA()))</f>
        <v/>
      </c>
      <c r="F59" s="13" t="str">
        <f aca="false">IF(COUNTA(A59:D59)=0,"",IF(AND(ISTEXT(C59),LEN(C59)=8,EXACT(LEFT(C59,4),"GRT-"),ISNUMBER(FIND(MID(C59,5,1)&amp;"x","0x1x2x3x4x5x6x7x8x9x")),ISNUMBER(FIND(MID(C59,6,1)&amp;"x","0x1x2x3x4x5x6x7x8x9x")),ISNUMBER(FIND(MID(C59,7,1)&amp;"x","0x1x2x3x4x5x6x7x8x9x")),ISNUMBER(FIND(MID(C59,8,1)&amp;"x","0x1x2x3x4x5x6x7x8x9x"))),IF(COUNTIFS(付与!$A$8:$A$27,C59)=1,INDEX(付与!$B$8:$B$27,MATCH(C59,付与!$A$8:$A$27,0)),NA()),NA()))</f>
        <v/>
      </c>
      <c r="G59" s="13" t="str">
        <f aca="false">IF(COUNTA(A59:D59)=0,"",IF(AND(ISTEXT(C59),LEN(C59)=8,EXACT(LEFT(C59,4),"GRT-"),ISNUMBER(FIND(MID(C59,5,1)&amp;"x","0x1x2x3x4x5x6x7x8x9x")),ISNUMBER(FIND(MID(C59,6,1)&amp;"x","0x1x2x3x4x5x6x7x8x9x")),ISNUMBER(FIND(MID(C59,7,1)&amp;"x","0x1x2x3x4x5x6x7x8x9x")),ISNUMBER(FIND(MID(C59,8,1)&amp;"x","0x1x2x3x4x5x6x7x8x9x"))),IF(COUNTIFS(付与!$A$8:$A$27,C59)=1,INDEX(付与!$C$8:$C$27,MATCH(C59,付与!$A$8:$A$27,0)),NA()),NA()))</f>
        <v/>
      </c>
      <c r="H59" s="1" t="str">
        <f aca="false">IF(COUNTA(A59:D59)=0,"",IF(NOT(AND(ISTEXT(A59),LEN(A59)=8,EXACT(LEFT(A59,4),"ALL-"),ISNUMBER(FIND(MID(A59,5,1)&amp;"x","0x1x2x3x4x5x6x7x8x9x")),ISNUMBER(FIND(MID(A59,6,1)&amp;"x","0x1x2x3x4x5x6x7x8x9x")),ISNUMBER(FIND(MID(A59,7,1)&amp;"x","0x1x2x3x4x5x6x7x8x9x")),ISNUMBER(FIND(MID(A59,8,1)&amp;"x","0x1x2x3x4x5x6x7x8x9x")))),"IDはALL-と半角数字4桁",IF(COUNTIFS($A$8:$A$107,A59)&gt;1,"配分IDが重複",IF(NOT(AND(ISTEXT(B59),LEN(B59)=8,EXACT(LEFT(B59,4),"USE-"),ISNUMBER(FIND(MID(B59,5,1)&amp;"x","0x1x2x3x4x5x6x7x8x9x")),ISNUMBER(FIND(MID(B59,6,1)&amp;"x","0x1x2x3x4x5x6x7x8x9x")),ISNUMBER(FIND(MID(B59,7,1)&amp;"x","0x1x2x3x4x5x6x7x8x9x")),ISNUMBER(FIND(MID(B59,8,1)&amp;"x","0x1x2x3x4x5x6x7x8x9x")))),"取得IDの形式を確認",IF(COUNTIFS(取得!$A$8:$A$38,B59)&lt;&gt;1,"取得IDが不明・重複",IF(NOT(AND(ISTEXT(C59),LEN(C59)=8,EXACT(LEFT(C59,4),"GRT-"),ISNUMBER(FIND(MID(C59,5,1)&amp;"x","0x1x2x3x4x5x6x7x8x9x")),ISNUMBER(FIND(MID(C59,6,1)&amp;"x","0x1x2x3x4x5x6x7x8x9x")),ISNUMBER(FIND(MID(C59,7,1)&amp;"x","0x1x2x3x4x5x6x7x8x9x")),ISNUMBER(FIND(MID(C59,8,1)&amp;"x","0x1x2x3x4x5x6x7x8x9x")))),"付与IDの形式を確認",IF(COUNTIFS(付与!$A$8:$A$27,C59)&lt;&gt;1,"付与IDが不明・重複",IF(NOT(AND(ISNUMBER(D59),OR(D59=0.5,D59=1))),"配分は0.5日または1日",IF(COUNTIFS($B$8:$B$107,B59,$C$8:$C$107,C59)&gt;1,"同じ取得/付与の組合せが重複",IF(OR(E59&lt;F59,E59&gt;G59),"取得日が有効期間外","確認済み"))))))))))</f>
        <v/>
      </c>
      <c r="I59" s="1" t="str">
        <f aca="false">IF(H59="","",IF(H59="確認済み",0,1))</f>
        <v/>
      </c>
      <c r="J59" s="4" t="str">
        <f aca="false">IF(H59="","",IF(OR(I59&lt;&gt;0,有休残数!$I$3&lt;&gt;0),NA(),IF(E59&lt;=有休残数!$B$3,D59,0)))</f>
        <v/>
      </c>
      <c r="K59" s="1" t="str">
        <f aca="false">IF(H59="","",IF(I59&lt;&gt;0,0,IF(有休残数!$I$3&lt;&gt;0,0,IF(AND(ISNUMBER(E59),E59=INDEX(取得!$B$8:$B$38,MATCH(B59,取得!$A$8:$A$38,0)),ISNUMBER(F59),F59=INDEX(付与!$B$8:$B$27,MATCH(C59,付与!$A$8:$A$27,0)),ISNUMBER(G59),G59=INDEX(付与!$C$8:$C$27,MATCH(C59,付与!$A$8:$A$27,0)),ISNUMBER(J59),J59=IF(E59&lt;=有休残数!$B$3,D59,0)),0,1))))</f>
        <v/>
      </c>
    </row>
    <row r="60" customFormat="false" ht="32" hidden="false" customHeight="true" outlineLevel="0" collapsed="false">
      <c r="A60" s="10"/>
      <c r="B60" s="10"/>
      <c r="C60" s="10"/>
      <c r="D60" s="11"/>
      <c r="E60" s="13" t="str">
        <f aca="false">IF(COUNTA(A60:D60)=0,"",IF(AND(ISTEXT(B60),LEN(B60)=8,EXACT(LEFT(B60,4),"USE-"),ISNUMBER(FIND(MID(B60,5,1)&amp;"x","0x1x2x3x4x5x6x7x8x9x")),ISNUMBER(FIND(MID(B60,6,1)&amp;"x","0x1x2x3x4x5x6x7x8x9x")),ISNUMBER(FIND(MID(B60,7,1)&amp;"x","0x1x2x3x4x5x6x7x8x9x")),ISNUMBER(FIND(MID(B60,8,1)&amp;"x","0x1x2x3x4x5x6x7x8x9x"))),IF(COUNTIFS(取得!$A$8:$A$38,B60)=1,INDEX(取得!$B$8:$B$38,MATCH(B60,取得!$A$8:$A$38,0)),NA()),NA()))</f>
        <v/>
      </c>
      <c r="F60" s="13" t="str">
        <f aca="false">IF(COUNTA(A60:D60)=0,"",IF(AND(ISTEXT(C60),LEN(C60)=8,EXACT(LEFT(C60,4),"GRT-"),ISNUMBER(FIND(MID(C60,5,1)&amp;"x","0x1x2x3x4x5x6x7x8x9x")),ISNUMBER(FIND(MID(C60,6,1)&amp;"x","0x1x2x3x4x5x6x7x8x9x")),ISNUMBER(FIND(MID(C60,7,1)&amp;"x","0x1x2x3x4x5x6x7x8x9x")),ISNUMBER(FIND(MID(C60,8,1)&amp;"x","0x1x2x3x4x5x6x7x8x9x"))),IF(COUNTIFS(付与!$A$8:$A$27,C60)=1,INDEX(付与!$B$8:$B$27,MATCH(C60,付与!$A$8:$A$27,0)),NA()),NA()))</f>
        <v/>
      </c>
      <c r="G60" s="13" t="str">
        <f aca="false">IF(COUNTA(A60:D60)=0,"",IF(AND(ISTEXT(C60),LEN(C60)=8,EXACT(LEFT(C60,4),"GRT-"),ISNUMBER(FIND(MID(C60,5,1)&amp;"x","0x1x2x3x4x5x6x7x8x9x")),ISNUMBER(FIND(MID(C60,6,1)&amp;"x","0x1x2x3x4x5x6x7x8x9x")),ISNUMBER(FIND(MID(C60,7,1)&amp;"x","0x1x2x3x4x5x6x7x8x9x")),ISNUMBER(FIND(MID(C60,8,1)&amp;"x","0x1x2x3x4x5x6x7x8x9x"))),IF(COUNTIFS(付与!$A$8:$A$27,C60)=1,INDEX(付与!$C$8:$C$27,MATCH(C60,付与!$A$8:$A$27,0)),NA()),NA()))</f>
        <v/>
      </c>
      <c r="H60" s="1" t="str">
        <f aca="false">IF(COUNTA(A60:D60)=0,"",IF(NOT(AND(ISTEXT(A60),LEN(A60)=8,EXACT(LEFT(A60,4),"ALL-"),ISNUMBER(FIND(MID(A60,5,1)&amp;"x","0x1x2x3x4x5x6x7x8x9x")),ISNUMBER(FIND(MID(A60,6,1)&amp;"x","0x1x2x3x4x5x6x7x8x9x")),ISNUMBER(FIND(MID(A60,7,1)&amp;"x","0x1x2x3x4x5x6x7x8x9x")),ISNUMBER(FIND(MID(A60,8,1)&amp;"x","0x1x2x3x4x5x6x7x8x9x")))),"IDはALL-と半角数字4桁",IF(COUNTIFS($A$8:$A$107,A60)&gt;1,"配分IDが重複",IF(NOT(AND(ISTEXT(B60),LEN(B60)=8,EXACT(LEFT(B60,4),"USE-"),ISNUMBER(FIND(MID(B60,5,1)&amp;"x","0x1x2x3x4x5x6x7x8x9x")),ISNUMBER(FIND(MID(B60,6,1)&amp;"x","0x1x2x3x4x5x6x7x8x9x")),ISNUMBER(FIND(MID(B60,7,1)&amp;"x","0x1x2x3x4x5x6x7x8x9x")),ISNUMBER(FIND(MID(B60,8,1)&amp;"x","0x1x2x3x4x5x6x7x8x9x")))),"取得IDの形式を確認",IF(COUNTIFS(取得!$A$8:$A$38,B60)&lt;&gt;1,"取得IDが不明・重複",IF(NOT(AND(ISTEXT(C60),LEN(C60)=8,EXACT(LEFT(C60,4),"GRT-"),ISNUMBER(FIND(MID(C60,5,1)&amp;"x","0x1x2x3x4x5x6x7x8x9x")),ISNUMBER(FIND(MID(C60,6,1)&amp;"x","0x1x2x3x4x5x6x7x8x9x")),ISNUMBER(FIND(MID(C60,7,1)&amp;"x","0x1x2x3x4x5x6x7x8x9x")),ISNUMBER(FIND(MID(C60,8,1)&amp;"x","0x1x2x3x4x5x6x7x8x9x")))),"付与IDの形式を確認",IF(COUNTIFS(付与!$A$8:$A$27,C60)&lt;&gt;1,"付与IDが不明・重複",IF(NOT(AND(ISNUMBER(D60),OR(D60=0.5,D60=1))),"配分は0.5日または1日",IF(COUNTIFS($B$8:$B$107,B60,$C$8:$C$107,C60)&gt;1,"同じ取得/付与の組合せが重複",IF(OR(E60&lt;F60,E60&gt;G60),"取得日が有効期間外","確認済み"))))))))))</f>
        <v/>
      </c>
      <c r="I60" s="1" t="str">
        <f aca="false">IF(H60="","",IF(H60="確認済み",0,1))</f>
        <v/>
      </c>
      <c r="J60" s="4" t="str">
        <f aca="false">IF(H60="","",IF(OR(I60&lt;&gt;0,有休残数!$I$3&lt;&gt;0),NA(),IF(E60&lt;=有休残数!$B$3,D60,0)))</f>
        <v/>
      </c>
      <c r="K60" s="1" t="str">
        <f aca="false">IF(H60="","",IF(I60&lt;&gt;0,0,IF(有休残数!$I$3&lt;&gt;0,0,IF(AND(ISNUMBER(E60),E60=INDEX(取得!$B$8:$B$38,MATCH(B60,取得!$A$8:$A$38,0)),ISNUMBER(F60),F60=INDEX(付与!$B$8:$B$27,MATCH(C60,付与!$A$8:$A$27,0)),ISNUMBER(G60),G60=INDEX(付与!$C$8:$C$27,MATCH(C60,付与!$A$8:$A$27,0)),ISNUMBER(J60),J60=IF(E60&lt;=有休残数!$B$3,D60,0)),0,1))))</f>
        <v/>
      </c>
    </row>
    <row r="61" customFormat="false" ht="32" hidden="false" customHeight="true" outlineLevel="0" collapsed="false">
      <c r="A61" s="10"/>
      <c r="B61" s="10"/>
      <c r="C61" s="10"/>
      <c r="D61" s="11"/>
      <c r="E61" s="13" t="str">
        <f aca="false">IF(COUNTA(A61:D61)=0,"",IF(AND(ISTEXT(B61),LEN(B61)=8,EXACT(LEFT(B61,4),"USE-"),ISNUMBER(FIND(MID(B61,5,1)&amp;"x","0x1x2x3x4x5x6x7x8x9x")),ISNUMBER(FIND(MID(B61,6,1)&amp;"x","0x1x2x3x4x5x6x7x8x9x")),ISNUMBER(FIND(MID(B61,7,1)&amp;"x","0x1x2x3x4x5x6x7x8x9x")),ISNUMBER(FIND(MID(B61,8,1)&amp;"x","0x1x2x3x4x5x6x7x8x9x"))),IF(COUNTIFS(取得!$A$8:$A$38,B61)=1,INDEX(取得!$B$8:$B$38,MATCH(B61,取得!$A$8:$A$38,0)),NA()),NA()))</f>
        <v/>
      </c>
      <c r="F61" s="13" t="str">
        <f aca="false">IF(COUNTA(A61:D61)=0,"",IF(AND(ISTEXT(C61),LEN(C61)=8,EXACT(LEFT(C61,4),"GRT-"),ISNUMBER(FIND(MID(C61,5,1)&amp;"x","0x1x2x3x4x5x6x7x8x9x")),ISNUMBER(FIND(MID(C61,6,1)&amp;"x","0x1x2x3x4x5x6x7x8x9x")),ISNUMBER(FIND(MID(C61,7,1)&amp;"x","0x1x2x3x4x5x6x7x8x9x")),ISNUMBER(FIND(MID(C61,8,1)&amp;"x","0x1x2x3x4x5x6x7x8x9x"))),IF(COUNTIFS(付与!$A$8:$A$27,C61)=1,INDEX(付与!$B$8:$B$27,MATCH(C61,付与!$A$8:$A$27,0)),NA()),NA()))</f>
        <v/>
      </c>
      <c r="G61" s="13" t="str">
        <f aca="false">IF(COUNTA(A61:D61)=0,"",IF(AND(ISTEXT(C61),LEN(C61)=8,EXACT(LEFT(C61,4),"GRT-"),ISNUMBER(FIND(MID(C61,5,1)&amp;"x","0x1x2x3x4x5x6x7x8x9x")),ISNUMBER(FIND(MID(C61,6,1)&amp;"x","0x1x2x3x4x5x6x7x8x9x")),ISNUMBER(FIND(MID(C61,7,1)&amp;"x","0x1x2x3x4x5x6x7x8x9x")),ISNUMBER(FIND(MID(C61,8,1)&amp;"x","0x1x2x3x4x5x6x7x8x9x"))),IF(COUNTIFS(付与!$A$8:$A$27,C61)=1,INDEX(付与!$C$8:$C$27,MATCH(C61,付与!$A$8:$A$27,0)),NA()),NA()))</f>
        <v/>
      </c>
      <c r="H61" s="1" t="str">
        <f aca="false">IF(COUNTA(A61:D61)=0,"",IF(NOT(AND(ISTEXT(A61),LEN(A61)=8,EXACT(LEFT(A61,4),"ALL-"),ISNUMBER(FIND(MID(A61,5,1)&amp;"x","0x1x2x3x4x5x6x7x8x9x")),ISNUMBER(FIND(MID(A61,6,1)&amp;"x","0x1x2x3x4x5x6x7x8x9x")),ISNUMBER(FIND(MID(A61,7,1)&amp;"x","0x1x2x3x4x5x6x7x8x9x")),ISNUMBER(FIND(MID(A61,8,1)&amp;"x","0x1x2x3x4x5x6x7x8x9x")))),"IDはALL-と半角数字4桁",IF(COUNTIFS($A$8:$A$107,A61)&gt;1,"配分IDが重複",IF(NOT(AND(ISTEXT(B61),LEN(B61)=8,EXACT(LEFT(B61,4),"USE-"),ISNUMBER(FIND(MID(B61,5,1)&amp;"x","0x1x2x3x4x5x6x7x8x9x")),ISNUMBER(FIND(MID(B61,6,1)&amp;"x","0x1x2x3x4x5x6x7x8x9x")),ISNUMBER(FIND(MID(B61,7,1)&amp;"x","0x1x2x3x4x5x6x7x8x9x")),ISNUMBER(FIND(MID(B61,8,1)&amp;"x","0x1x2x3x4x5x6x7x8x9x")))),"取得IDの形式を確認",IF(COUNTIFS(取得!$A$8:$A$38,B61)&lt;&gt;1,"取得IDが不明・重複",IF(NOT(AND(ISTEXT(C61),LEN(C61)=8,EXACT(LEFT(C61,4),"GRT-"),ISNUMBER(FIND(MID(C61,5,1)&amp;"x","0x1x2x3x4x5x6x7x8x9x")),ISNUMBER(FIND(MID(C61,6,1)&amp;"x","0x1x2x3x4x5x6x7x8x9x")),ISNUMBER(FIND(MID(C61,7,1)&amp;"x","0x1x2x3x4x5x6x7x8x9x")),ISNUMBER(FIND(MID(C61,8,1)&amp;"x","0x1x2x3x4x5x6x7x8x9x")))),"付与IDの形式を確認",IF(COUNTIFS(付与!$A$8:$A$27,C61)&lt;&gt;1,"付与IDが不明・重複",IF(NOT(AND(ISNUMBER(D61),OR(D61=0.5,D61=1))),"配分は0.5日または1日",IF(COUNTIFS($B$8:$B$107,B61,$C$8:$C$107,C61)&gt;1,"同じ取得/付与の組合せが重複",IF(OR(E61&lt;F61,E61&gt;G61),"取得日が有効期間外","確認済み"))))))))))</f>
        <v/>
      </c>
      <c r="I61" s="1" t="str">
        <f aca="false">IF(H61="","",IF(H61="確認済み",0,1))</f>
        <v/>
      </c>
      <c r="J61" s="4" t="str">
        <f aca="false">IF(H61="","",IF(OR(I61&lt;&gt;0,有休残数!$I$3&lt;&gt;0),NA(),IF(E61&lt;=有休残数!$B$3,D61,0)))</f>
        <v/>
      </c>
      <c r="K61" s="1" t="str">
        <f aca="false">IF(H61="","",IF(I61&lt;&gt;0,0,IF(有休残数!$I$3&lt;&gt;0,0,IF(AND(ISNUMBER(E61),E61=INDEX(取得!$B$8:$B$38,MATCH(B61,取得!$A$8:$A$38,0)),ISNUMBER(F61),F61=INDEX(付与!$B$8:$B$27,MATCH(C61,付与!$A$8:$A$27,0)),ISNUMBER(G61),G61=INDEX(付与!$C$8:$C$27,MATCH(C61,付与!$A$8:$A$27,0)),ISNUMBER(J61),J61=IF(E61&lt;=有休残数!$B$3,D61,0)),0,1))))</f>
        <v/>
      </c>
    </row>
    <row r="62" customFormat="false" ht="32" hidden="false" customHeight="true" outlineLevel="0" collapsed="false">
      <c r="A62" s="10"/>
      <c r="B62" s="10"/>
      <c r="C62" s="10"/>
      <c r="D62" s="11"/>
      <c r="E62" s="13" t="str">
        <f aca="false">IF(COUNTA(A62:D62)=0,"",IF(AND(ISTEXT(B62),LEN(B62)=8,EXACT(LEFT(B62,4),"USE-"),ISNUMBER(FIND(MID(B62,5,1)&amp;"x","0x1x2x3x4x5x6x7x8x9x")),ISNUMBER(FIND(MID(B62,6,1)&amp;"x","0x1x2x3x4x5x6x7x8x9x")),ISNUMBER(FIND(MID(B62,7,1)&amp;"x","0x1x2x3x4x5x6x7x8x9x")),ISNUMBER(FIND(MID(B62,8,1)&amp;"x","0x1x2x3x4x5x6x7x8x9x"))),IF(COUNTIFS(取得!$A$8:$A$38,B62)=1,INDEX(取得!$B$8:$B$38,MATCH(B62,取得!$A$8:$A$38,0)),NA()),NA()))</f>
        <v/>
      </c>
      <c r="F62" s="13" t="str">
        <f aca="false">IF(COUNTA(A62:D62)=0,"",IF(AND(ISTEXT(C62),LEN(C62)=8,EXACT(LEFT(C62,4),"GRT-"),ISNUMBER(FIND(MID(C62,5,1)&amp;"x","0x1x2x3x4x5x6x7x8x9x")),ISNUMBER(FIND(MID(C62,6,1)&amp;"x","0x1x2x3x4x5x6x7x8x9x")),ISNUMBER(FIND(MID(C62,7,1)&amp;"x","0x1x2x3x4x5x6x7x8x9x")),ISNUMBER(FIND(MID(C62,8,1)&amp;"x","0x1x2x3x4x5x6x7x8x9x"))),IF(COUNTIFS(付与!$A$8:$A$27,C62)=1,INDEX(付与!$B$8:$B$27,MATCH(C62,付与!$A$8:$A$27,0)),NA()),NA()))</f>
        <v/>
      </c>
      <c r="G62" s="13" t="str">
        <f aca="false">IF(COUNTA(A62:D62)=0,"",IF(AND(ISTEXT(C62),LEN(C62)=8,EXACT(LEFT(C62,4),"GRT-"),ISNUMBER(FIND(MID(C62,5,1)&amp;"x","0x1x2x3x4x5x6x7x8x9x")),ISNUMBER(FIND(MID(C62,6,1)&amp;"x","0x1x2x3x4x5x6x7x8x9x")),ISNUMBER(FIND(MID(C62,7,1)&amp;"x","0x1x2x3x4x5x6x7x8x9x")),ISNUMBER(FIND(MID(C62,8,1)&amp;"x","0x1x2x3x4x5x6x7x8x9x"))),IF(COUNTIFS(付与!$A$8:$A$27,C62)=1,INDEX(付与!$C$8:$C$27,MATCH(C62,付与!$A$8:$A$27,0)),NA()),NA()))</f>
        <v/>
      </c>
      <c r="H62" s="1" t="str">
        <f aca="false">IF(COUNTA(A62:D62)=0,"",IF(NOT(AND(ISTEXT(A62),LEN(A62)=8,EXACT(LEFT(A62,4),"ALL-"),ISNUMBER(FIND(MID(A62,5,1)&amp;"x","0x1x2x3x4x5x6x7x8x9x")),ISNUMBER(FIND(MID(A62,6,1)&amp;"x","0x1x2x3x4x5x6x7x8x9x")),ISNUMBER(FIND(MID(A62,7,1)&amp;"x","0x1x2x3x4x5x6x7x8x9x")),ISNUMBER(FIND(MID(A62,8,1)&amp;"x","0x1x2x3x4x5x6x7x8x9x")))),"IDはALL-と半角数字4桁",IF(COUNTIFS($A$8:$A$107,A62)&gt;1,"配分IDが重複",IF(NOT(AND(ISTEXT(B62),LEN(B62)=8,EXACT(LEFT(B62,4),"USE-"),ISNUMBER(FIND(MID(B62,5,1)&amp;"x","0x1x2x3x4x5x6x7x8x9x")),ISNUMBER(FIND(MID(B62,6,1)&amp;"x","0x1x2x3x4x5x6x7x8x9x")),ISNUMBER(FIND(MID(B62,7,1)&amp;"x","0x1x2x3x4x5x6x7x8x9x")),ISNUMBER(FIND(MID(B62,8,1)&amp;"x","0x1x2x3x4x5x6x7x8x9x")))),"取得IDの形式を確認",IF(COUNTIFS(取得!$A$8:$A$38,B62)&lt;&gt;1,"取得IDが不明・重複",IF(NOT(AND(ISTEXT(C62),LEN(C62)=8,EXACT(LEFT(C62,4),"GRT-"),ISNUMBER(FIND(MID(C62,5,1)&amp;"x","0x1x2x3x4x5x6x7x8x9x")),ISNUMBER(FIND(MID(C62,6,1)&amp;"x","0x1x2x3x4x5x6x7x8x9x")),ISNUMBER(FIND(MID(C62,7,1)&amp;"x","0x1x2x3x4x5x6x7x8x9x")),ISNUMBER(FIND(MID(C62,8,1)&amp;"x","0x1x2x3x4x5x6x7x8x9x")))),"付与IDの形式を確認",IF(COUNTIFS(付与!$A$8:$A$27,C62)&lt;&gt;1,"付与IDが不明・重複",IF(NOT(AND(ISNUMBER(D62),OR(D62=0.5,D62=1))),"配分は0.5日または1日",IF(COUNTIFS($B$8:$B$107,B62,$C$8:$C$107,C62)&gt;1,"同じ取得/付与の組合せが重複",IF(OR(E62&lt;F62,E62&gt;G62),"取得日が有効期間外","確認済み"))))))))))</f>
        <v/>
      </c>
      <c r="I62" s="1" t="str">
        <f aca="false">IF(H62="","",IF(H62="確認済み",0,1))</f>
        <v/>
      </c>
      <c r="J62" s="4" t="str">
        <f aca="false">IF(H62="","",IF(OR(I62&lt;&gt;0,有休残数!$I$3&lt;&gt;0),NA(),IF(E62&lt;=有休残数!$B$3,D62,0)))</f>
        <v/>
      </c>
      <c r="K62" s="1" t="str">
        <f aca="false">IF(H62="","",IF(I62&lt;&gt;0,0,IF(有休残数!$I$3&lt;&gt;0,0,IF(AND(ISNUMBER(E62),E62=INDEX(取得!$B$8:$B$38,MATCH(B62,取得!$A$8:$A$38,0)),ISNUMBER(F62),F62=INDEX(付与!$B$8:$B$27,MATCH(C62,付与!$A$8:$A$27,0)),ISNUMBER(G62),G62=INDEX(付与!$C$8:$C$27,MATCH(C62,付与!$A$8:$A$27,0)),ISNUMBER(J62),J62=IF(E62&lt;=有休残数!$B$3,D62,0)),0,1))))</f>
        <v/>
      </c>
    </row>
    <row r="63" customFormat="false" ht="32" hidden="false" customHeight="true" outlineLevel="0" collapsed="false">
      <c r="A63" s="10"/>
      <c r="B63" s="10"/>
      <c r="C63" s="10"/>
      <c r="D63" s="11"/>
      <c r="E63" s="13" t="str">
        <f aca="false">IF(COUNTA(A63:D63)=0,"",IF(AND(ISTEXT(B63),LEN(B63)=8,EXACT(LEFT(B63,4),"USE-"),ISNUMBER(FIND(MID(B63,5,1)&amp;"x","0x1x2x3x4x5x6x7x8x9x")),ISNUMBER(FIND(MID(B63,6,1)&amp;"x","0x1x2x3x4x5x6x7x8x9x")),ISNUMBER(FIND(MID(B63,7,1)&amp;"x","0x1x2x3x4x5x6x7x8x9x")),ISNUMBER(FIND(MID(B63,8,1)&amp;"x","0x1x2x3x4x5x6x7x8x9x"))),IF(COUNTIFS(取得!$A$8:$A$38,B63)=1,INDEX(取得!$B$8:$B$38,MATCH(B63,取得!$A$8:$A$38,0)),NA()),NA()))</f>
        <v/>
      </c>
      <c r="F63" s="13" t="str">
        <f aca="false">IF(COUNTA(A63:D63)=0,"",IF(AND(ISTEXT(C63),LEN(C63)=8,EXACT(LEFT(C63,4),"GRT-"),ISNUMBER(FIND(MID(C63,5,1)&amp;"x","0x1x2x3x4x5x6x7x8x9x")),ISNUMBER(FIND(MID(C63,6,1)&amp;"x","0x1x2x3x4x5x6x7x8x9x")),ISNUMBER(FIND(MID(C63,7,1)&amp;"x","0x1x2x3x4x5x6x7x8x9x")),ISNUMBER(FIND(MID(C63,8,1)&amp;"x","0x1x2x3x4x5x6x7x8x9x"))),IF(COUNTIFS(付与!$A$8:$A$27,C63)=1,INDEX(付与!$B$8:$B$27,MATCH(C63,付与!$A$8:$A$27,0)),NA()),NA()))</f>
        <v/>
      </c>
      <c r="G63" s="13" t="str">
        <f aca="false">IF(COUNTA(A63:D63)=0,"",IF(AND(ISTEXT(C63),LEN(C63)=8,EXACT(LEFT(C63,4),"GRT-"),ISNUMBER(FIND(MID(C63,5,1)&amp;"x","0x1x2x3x4x5x6x7x8x9x")),ISNUMBER(FIND(MID(C63,6,1)&amp;"x","0x1x2x3x4x5x6x7x8x9x")),ISNUMBER(FIND(MID(C63,7,1)&amp;"x","0x1x2x3x4x5x6x7x8x9x")),ISNUMBER(FIND(MID(C63,8,1)&amp;"x","0x1x2x3x4x5x6x7x8x9x"))),IF(COUNTIFS(付与!$A$8:$A$27,C63)=1,INDEX(付与!$C$8:$C$27,MATCH(C63,付与!$A$8:$A$27,0)),NA()),NA()))</f>
        <v/>
      </c>
      <c r="H63" s="1" t="str">
        <f aca="false">IF(COUNTA(A63:D63)=0,"",IF(NOT(AND(ISTEXT(A63),LEN(A63)=8,EXACT(LEFT(A63,4),"ALL-"),ISNUMBER(FIND(MID(A63,5,1)&amp;"x","0x1x2x3x4x5x6x7x8x9x")),ISNUMBER(FIND(MID(A63,6,1)&amp;"x","0x1x2x3x4x5x6x7x8x9x")),ISNUMBER(FIND(MID(A63,7,1)&amp;"x","0x1x2x3x4x5x6x7x8x9x")),ISNUMBER(FIND(MID(A63,8,1)&amp;"x","0x1x2x3x4x5x6x7x8x9x")))),"IDはALL-と半角数字4桁",IF(COUNTIFS($A$8:$A$107,A63)&gt;1,"配分IDが重複",IF(NOT(AND(ISTEXT(B63),LEN(B63)=8,EXACT(LEFT(B63,4),"USE-"),ISNUMBER(FIND(MID(B63,5,1)&amp;"x","0x1x2x3x4x5x6x7x8x9x")),ISNUMBER(FIND(MID(B63,6,1)&amp;"x","0x1x2x3x4x5x6x7x8x9x")),ISNUMBER(FIND(MID(B63,7,1)&amp;"x","0x1x2x3x4x5x6x7x8x9x")),ISNUMBER(FIND(MID(B63,8,1)&amp;"x","0x1x2x3x4x5x6x7x8x9x")))),"取得IDの形式を確認",IF(COUNTIFS(取得!$A$8:$A$38,B63)&lt;&gt;1,"取得IDが不明・重複",IF(NOT(AND(ISTEXT(C63),LEN(C63)=8,EXACT(LEFT(C63,4),"GRT-"),ISNUMBER(FIND(MID(C63,5,1)&amp;"x","0x1x2x3x4x5x6x7x8x9x")),ISNUMBER(FIND(MID(C63,6,1)&amp;"x","0x1x2x3x4x5x6x7x8x9x")),ISNUMBER(FIND(MID(C63,7,1)&amp;"x","0x1x2x3x4x5x6x7x8x9x")),ISNUMBER(FIND(MID(C63,8,1)&amp;"x","0x1x2x3x4x5x6x7x8x9x")))),"付与IDの形式を確認",IF(COUNTIFS(付与!$A$8:$A$27,C63)&lt;&gt;1,"付与IDが不明・重複",IF(NOT(AND(ISNUMBER(D63),OR(D63=0.5,D63=1))),"配分は0.5日または1日",IF(COUNTIFS($B$8:$B$107,B63,$C$8:$C$107,C63)&gt;1,"同じ取得/付与の組合せが重複",IF(OR(E63&lt;F63,E63&gt;G63),"取得日が有効期間外","確認済み"))))))))))</f>
        <v/>
      </c>
      <c r="I63" s="1" t="str">
        <f aca="false">IF(H63="","",IF(H63="確認済み",0,1))</f>
        <v/>
      </c>
      <c r="J63" s="4" t="str">
        <f aca="false">IF(H63="","",IF(OR(I63&lt;&gt;0,有休残数!$I$3&lt;&gt;0),NA(),IF(E63&lt;=有休残数!$B$3,D63,0)))</f>
        <v/>
      </c>
      <c r="K63" s="1" t="str">
        <f aca="false">IF(H63="","",IF(I63&lt;&gt;0,0,IF(有休残数!$I$3&lt;&gt;0,0,IF(AND(ISNUMBER(E63),E63=INDEX(取得!$B$8:$B$38,MATCH(B63,取得!$A$8:$A$38,0)),ISNUMBER(F63),F63=INDEX(付与!$B$8:$B$27,MATCH(C63,付与!$A$8:$A$27,0)),ISNUMBER(G63),G63=INDEX(付与!$C$8:$C$27,MATCH(C63,付与!$A$8:$A$27,0)),ISNUMBER(J63),J63=IF(E63&lt;=有休残数!$B$3,D63,0)),0,1))))</f>
        <v/>
      </c>
    </row>
    <row r="64" customFormat="false" ht="32" hidden="false" customHeight="true" outlineLevel="0" collapsed="false">
      <c r="A64" s="10"/>
      <c r="B64" s="10"/>
      <c r="C64" s="10"/>
      <c r="D64" s="11"/>
      <c r="E64" s="13" t="str">
        <f aca="false">IF(COUNTA(A64:D64)=0,"",IF(AND(ISTEXT(B64),LEN(B64)=8,EXACT(LEFT(B64,4),"USE-"),ISNUMBER(FIND(MID(B64,5,1)&amp;"x","0x1x2x3x4x5x6x7x8x9x")),ISNUMBER(FIND(MID(B64,6,1)&amp;"x","0x1x2x3x4x5x6x7x8x9x")),ISNUMBER(FIND(MID(B64,7,1)&amp;"x","0x1x2x3x4x5x6x7x8x9x")),ISNUMBER(FIND(MID(B64,8,1)&amp;"x","0x1x2x3x4x5x6x7x8x9x"))),IF(COUNTIFS(取得!$A$8:$A$38,B64)=1,INDEX(取得!$B$8:$B$38,MATCH(B64,取得!$A$8:$A$38,0)),NA()),NA()))</f>
        <v/>
      </c>
      <c r="F64" s="13" t="str">
        <f aca="false">IF(COUNTA(A64:D64)=0,"",IF(AND(ISTEXT(C64),LEN(C64)=8,EXACT(LEFT(C64,4),"GRT-"),ISNUMBER(FIND(MID(C64,5,1)&amp;"x","0x1x2x3x4x5x6x7x8x9x")),ISNUMBER(FIND(MID(C64,6,1)&amp;"x","0x1x2x3x4x5x6x7x8x9x")),ISNUMBER(FIND(MID(C64,7,1)&amp;"x","0x1x2x3x4x5x6x7x8x9x")),ISNUMBER(FIND(MID(C64,8,1)&amp;"x","0x1x2x3x4x5x6x7x8x9x"))),IF(COUNTIFS(付与!$A$8:$A$27,C64)=1,INDEX(付与!$B$8:$B$27,MATCH(C64,付与!$A$8:$A$27,0)),NA()),NA()))</f>
        <v/>
      </c>
      <c r="G64" s="13" t="str">
        <f aca="false">IF(COUNTA(A64:D64)=0,"",IF(AND(ISTEXT(C64),LEN(C64)=8,EXACT(LEFT(C64,4),"GRT-"),ISNUMBER(FIND(MID(C64,5,1)&amp;"x","0x1x2x3x4x5x6x7x8x9x")),ISNUMBER(FIND(MID(C64,6,1)&amp;"x","0x1x2x3x4x5x6x7x8x9x")),ISNUMBER(FIND(MID(C64,7,1)&amp;"x","0x1x2x3x4x5x6x7x8x9x")),ISNUMBER(FIND(MID(C64,8,1)&amp;"x","0x1x2x3x4x5x6x7x8x9x"))),IF(COUNTIFS(付与!$A$8:$A$27,C64)=1,INDEX(付与!$C$8:$C$27,MATCH(C64,付与!$A$8:$A$27,0)),NA()),NA()))</f>
        <v/>
      </c>
      <c r="H64" s="1" t="str">
        <f aca="false">IF(COUNTA(A64:D64)=0,"",IF(NOT(AND(ISTEXT(A64),LEN(A64)=8,EXACT(LEFT(A64,4),"ALL-"),ISNUMBER(FIND(MID(A64,5,1)&amp;"x","0x1x2x3x4x5x6x7x8x9x")),ISNUMBER(FIND(MID(A64,6,1)&amp;"x","0x1x2x3x4x5x6x7x8x9x")),ISNUMBER(FIND(MID(A64,7,1)&amp;"x","0x1x2x3x4x5x6x7x8x9x")),ISNUMBER(FIND(MID(A64,8,1)&amp;"x","0x1x2x3x4x5x6x7x8x9x")))),"IDはALL-と半角数字4桁",IF(COUNTIFS($A$8:$A$107,A64)&gt;1,"配分IDが重複",IF(NOT(AND(ISTEXT(B64),LEN(B64)=8,EXACT(LEFT(B64,4),"USE-"),ISNUMBER(FIND(MID(B64,5,1)&amp;"x","0x1x2x3x4x5x6x7x8x9x")),ISNUMBER(FIND(MID(B64,6,1)&amp;"x","0x1x2x3x4x5x6x7x8x9x")),ISNUMBER(FIND(MID(B64,7,1)&amp;"x","0x1x2x3x4x5x6x7x8x9x")),ISNUMBER(FIND(MID(B64,8,1)&amp;"x","0x1x2x3x4x5x6x7x8x9x")))),"取得IDの形式を確認",IF(COUNTIFS(取得!$A$8:$A$38,B64)&lt;&gt;1,"取得IDが不明・重複",IF(NOT(AND(ISTEXT(C64),LEN(C64)=8,EXACT(LEFT(C64,4),"GRT-"),ISNUMBER(FIND(MID(C64,5,1)&amp;"x","0x1x2x3x4x5x6x7x8x9x")),ISNUMBER(FIND(MID(C64,6,1)&amp;"x","0x1x2x3x4x5x6x7x8x9x")),ISNUMBER(FIND(MID(C64,7,1)&amp;"x","0x1x2x3x4x5x6x7x8x9x")),ISNUMBER(FIND(MID(C64,8,1)&amp;"x","0x1x2x3x4x5x6x7x8x9x")))),"付与IDの形式を確認",IF(COUNTIFS(付与!$A$8:$A$27,C64)&lt;&gt;1,"付与IDが不明・重複",IF(NOT(AND(ISNUMBER(D64),OR(D64=0.5,D64=1))),"配分は0.5日または1日",IF(COUNTIFS($B$8:$B$107,B64,$C$8:$C$107,C64)&gt;1,"同じ取得/付与の組合せが重複",IF(OR(E64&lt;F64,E64&gt;G64),"取得日が有効期間外","確認済み"))))))))))</f>
        <v/>
      </c>
      <c r="I64" s="1" t="str">
        <f aca="false">IF(H64="","",IF(H64="確認済み",0,1))</f>
        <v/>
      </c>
      <c r="J64" s="4" t="str">
        <f aca="false">IF(H64="","",IF(OR(I64&lt;&gt;0,有休残数!$I$3&lt;&gt;0),NA(),IF(E64&lt;=有休残数!$B$3,D64,0)))</f>
        <v/>
      </c>
      <c r="K64" s="1" t="str">
        <f aca="false">IF(H64="","",IF(I64&lt;&gt;0,0,IF(有休残数!$I$3&lt;&gt;0,0,IF(AND(ISNUMBER(E64),E64=INDEX(取得!$B$8:$B$38,MATCH(B64,取得!$A$8:$A$38,0)),ISNUMBER(F64),F64=INDEX(付与!$B$8:$B$27,MATCH(C64,付与!$A$8:$A$27,0)),ISNUMBER(G64),G64=INDEX(付与!$C$8:$C$27,MATCH(C64,付与!$A$8:$A$27,0)),ISNUMBER(J64),J64=IF(E64&lt;=有休残数!$B$3,D64,0)),0,1))))</f>
        <v/>
      </c>
    </row>
    <row r="65" customFormat="false" ht="32" hidden="false" customHeight="true" outlineLevel="0" collapsed="false">
      <c r="A65" s="10"/>
      <c r="B65" s="10"/>
      <c r="C65" s="10"/>
      <c r="D65" s="11"/>
      <c r="E65" s="13" t="str">
        <f aca="false">IF(COUNTA(A65:D65)=0,"",IF(AND(ISTEXT(B65),LEN(B65)=8,EXACT(LEFT(B65,4),"USE-"),ISNUMBER(FIND(MID(B65,5,1)&amp;"x","0x1x2x3x4x5x6x7x8x9x")),ISNUMBER(FIND(MID(B65,6,1)&amp;"x","0x1x2x3x4x5x6x7x8x9x")),ISNUMBER(FIND(MID(B65,7,1)&amp;"x","0x1x2x3x4x5x6x7x8x9x")),ISNUMBER(FIND(MID(B65,8,1)&amp;"x","0x1x2x3x4x5x6x7x8x9x"))),IF(COUNTIFS(取得!$A$8:$A$38,B65)=1,INDEX(取得!$B$8:$B$38,MATCH(B65,取得!$A$8:$A$38,0)),NA()),NA()))</f>
        <v/>
      </c>
      <c r="F65" s="13" t="str">
        <f aca="false">IF(COUNTA(A65:D65)=0,"",IF(AND(ISTEXT(C65),LEN(C65)=8,EXACT(LEFT(C65,4),"GRT-"),ISNUMBER(FIND(MID(C65,5,1)&amp;"x","0x1x2x3x4x5x6x7x8x9x")),ISNUMBER(FIND(MID(C65,6,1)&amp;"x","0x1x2x3x4x5x6x7x8x9x")),ISNUMBER(FIND(MID(C65,7,1)&amp;"x","0x1x2x3x4x5x6x7x8x9x")),ISNUMBER(FIND(MID(C65,8,1)&amp;"x","0x1x2x3x4x5x6x7x8x9x"))),IF(COUNTIFS(付与!$A$8:$A$27,C65)=1,INDEX(付与!$B$8:$B$27,MATCH(C65,付与!$A$8:$A$27,0)),NA()),NA()))</f>
        <v/>
      </c>
      <c r="G65" s="13" t="str">
        <f aca="false">IF(COUNTA(A65:D65)=0,"",IF(AND(ISTEXT(C65),LEN(C65)=8,EXACT(LEFT(C65,4),"GRT-"),ISNUMBER(FIND(MID(C65,5,1)&amp;"x","0x1x2x3x4x5x6x7x8x9x")),ISNUMBER(FIND(MID(C65,6,1)&amp;"x","0x1x2x3x4x5x6x7x8x9x")),ISNUMBER(FIND(MID(C65,7,1)&amp;"x","0x1x2x3x4x5x6x7x8x9x")),ISNUMBER(FIND(MID(C65,8,1)&amp;"x","0x1x2x3x4x5x6x7x8x9x"))),IF(COUNTIFS(付与!$A$8:$A$27,C65)=1,INDEX(付与!$C$8:$C$27,MATCH(C65,付与!$A$8:$A$27,0)),NA()),NA()))</f>
        <v/>
      </c>
      <c r="H65" s="1" t="str">
        <f aca="false">IF(COUNTA(A65:D65)=0,"",IF(NOT(AND(ISTEXT(A65),LEN(A65)=8,EXACT(LEFT(A65,4),"ALL-"),ISNUMBER(FIND(MID(A65,5,1)&amp;"x","0x1x2x3x4x5x6x7x8x9x")),ISNUMBER(FIND(MID(A65,6,1)&amp;"x","0x1x2x3x4x5x6x7x8x9x")),ISNUMBER(FIND(MID(A65,7,1)&amp;"x","0x1x2x3x4x5x6x7x8x9x")),ISNUMBER(FIND(MID(A65,8,1)&amp;"x","0x1x2x3x4x5x6x7x8x9x")))),"IDはALL-と半角数字4桁",IF(COUNTIFS($A$8:$A$107,A65)&gt;1,"配分IDが重複",IF(NOT(AND(ISTEXT(B65),LEN(B65)=8,EXACT(LEFT(B65,4),"USE-"),ISNUMBER(FIND(MID(B65,5,1)&amp;"x","0x1x2x3x4x5x6x7x8x9x")),ISNUMBER(FIND(MID(B65,6,1)&amp;"x","0x1x2x3x4x5x6x7x8x9x")),ISNUMBER(FIND(MID(B65,7,1)&amp;"x","0x1x2x3x4x5x6x7x8x9x")),ISNUMBER(FIND(MID(B65,8,1)&amp;"x","0x1x2x3x4x5x6x7x8x9x")))),"取得IDの形式を確認",IF(COUNTIFS(取得!$A$8:$A$38,B65)&lt;&gt;1,"取得IDが不明・重複",IF(NOT(AND(ISTEXT(C65),LEN(C65)=8,EXACT(LEFT(C65,4),"GRT-"),ISNUMBER(FIND(MID(C65,5,1)&amp;"x","0x1x2x3x4x5x6x7x8x9x")),ISNUMBER(FIND(MID(C65,6,1)&amp;"x","0x1x2x3x4x5x6x7x8x9x")),ISNUMBER(FIND(MID(C65,7,1)&amp;"x","0x1x2x3x4x5x6x7x8x9x")),ISNUMBER(FIND(MID(C65,8,1)&amp;"x","0x1x2x3x4x5x6x7x8x9x")))),"付与IDの形式を確認",IF(COUNTIFS(付与!$A$8:$A$27,C65)&lt;&gt;1,"付与IDが不明・重複",IF(NOT(AND(ISNUMBER(D65),OR(D65=0.5,D65=1))),"配分は0.5日または1日",IF(COUNTIFS($B$8:$B$107,B65,$C$8:$C$107,C65)&gt;1,"同じ取得/付与の組合せが重複",IF(OR(E65&lt;F65,E65&gt;G65),"取得日が有効期間外","確認済み"))))))))))</f>
        <v/>
      </c>
      <c r="I65" s="1" t="str">
        <f aca="false">IF(H65="","",IF(H65="確認済み",0,1))</f>
        <v/>
      </c>
      <c r="J65" s="4" t="str">
        <f aca="false">IF(H65="","",IF(OR(I65&lt;&gt;0,有休残数!$I$3&lt;&gt;0),NA(),IF(E65&lt;=有休残数!$B$3,D65,0)))</f>
        <v/>
      </c>
      <c r="K65" s="1" t="str">
        <f aca="false">IF(H65="","",IF(I65&lt;&gt;0,0,IF(有休残数!$I$3&lt;&gt;0,0,IF(AND(ISNUMBER(E65),E65=INDEX(取得!$B$8:$B$38,MATCH(B65,取得!$A$8:$A$38,0)),ISNUMBER(F65),F65=INDEX(付与!$B$8:$B$27,MATCH(C65,付与!$A$8:$A$27,0)),ISNUMBER(G65),G65=INDEX(付与!$C$8:$C$27,MATCH(C65,付与!$A$8:$A$27,0)),ISNUMBER(J65),J65=IF(E65&lt;=有休残数!$B$3,D65,0)),0,1))))</f>
        <v/>
      </c>
    </row>
    <row r="66" customFormat="false" ht="32" hidden="false" customHeight="true" outlineLevel="0" collapsed="false">
      <c r="A66" s="10"/>
      <c r="B66" s="10"/>
      <c r="C66" s="10"/>
      <c r="D66" s="11"/>
      <c r="E66" s="13" t="str">
        <f aca="false">IF(COUNTA(A66:D66)=0,"",IF(AND(ISTEXT(B66),LEN(B66)=8,EXACT(LEFT(B66,4),"USE-"),ISNUMBER(FIND(MID(B66,5,1)&amp;"x","0x1x2x3x4x5x6x7x8x9x")),ISNUMBER(FIND(MID(B66,6,1)&amp;"x","0x1x2x3x4x5x6x7x8x9x")),ISNUMBER(FIND(MID(B66,7,1)&amp;"x","0x1x2x3x4x5x6x7x8x9x")),ISNUMBER(FIND(MID(B66,8,1)&amp;"x","0x1x2x3x4x5x6x7x8x9x"))),IF(COUNTIFS(取得!$A$8:$A$38,B66)=1,INDEX(取得!$B$8:$B$38,MATCH(B66,取得!$A$8:$A$38,0)),NA()),NA()))</f>
        <v/>
      </c>
      <c r="F66" s="13" t="str">
        <f aca="false">IF(COUNTA(A66:D66)=0,"",IF(AND(ISTEXT(C66),LEN(C66)=8,EXACT(LEFT(C66,4),"GRT-"),ISNUMBER(FIND(MID(C66,5,1)&amp;"x","0x1x2x3x4x5x6x7x8x9x")),ISNUMBER(FIND(MID(C66,6,1)&amp;"x","0x1x2x3x4x5x6x7x8x9x")),ISNUMBER(FIND(MID(C66,7,1)&amp;"x","0x1x2x3x4x5x6x7x8x9x")),ISNUMBER(FIND(MID(C66,8,1)&amp;"x","0x1x2x3x4x5x6x7x8x9x"))),IF(COUNTIFS(付与!$A$8:$A$27,C66)=1,INDEX(付与!$B$8:$B$27,MATCH(C66,付与!$A$8:$A$27,0)),NA()),NA()))</f>
        <v/>
      </c>
      <c r="G66" s="13" t="str">
        <f aca="false">IF(COUNTA(A66:D66)=0,"",IF(AND(ISTEXT(C66),LEN(C66)=8,EXACT(LEFT(C66,4),"GRT-"),ISNUMBER(FIND(MID(C66,5,1)&amp;"x","0x1x2x3x4x5x6x7x8x9x")),ISNUMBER(FIND(MID(C66,6,1)&amp;"x","0x1x2x3x4x5x6x7x8x9x")),ISNUMBER(FIND(MID(C66,7,1)&amp;"x","0x1x2x3x4x5x6x7x8x9x")),ISNUMBER(FIND(MID(C66,8,1)&amp;"x","0x1x2x3x4x5x6x7x8x9x"))),IF(COUNTIFS(付与!$A$8:$A$27,C66)=1,INDEX(付与!$C$8:$C$27,MATCH(C66,付与!$A$8:$A$27,0)),NA()),NA()))</f>
        <v/>
      </c>
      <c r="H66" s="1" t="str">
        <f aca="false">IF(COUNTA(A66:D66)=0,"",IF(NOT(AND(ISTEXT(A66),LEN(A66)=8,EXACT(LEFT(A66,4),"ALL-"),ISNUMBER(FIND(MID(A66,5,1)&amp;"x","0x1x2x3x4x5x6x7x8x9x")),ISNUMBER(FIND(MID(A66,6,1)&amp;"x","0x1x2x3x4x5x6x7x8x9x")),ISNUMBER(FIND(MID(A66,7,1)&amp;"x","0x1x2x3x4x5x6x7x8x9x")),ISNUMBER(FIND(MID(A66,8,1)&amp;"x","0x1x2x3x4x5x6x7x8x9x")))),"IDはALL-と半角数字4桁",IF(COUNTIFS($A$8:$A$107,A66)&gt;1,"配分IDが重複",IF(NOT(AND(ISTEXT(B66),LEN(B66)=8,EXACT(LEFT(B66,4),"USE-"),ISNUMBER(FIND(MID(B66,5,1)&amp;"x","0x1x2x3x4x5x6x7x8x9x")),ISNUMBER(FIND(MID(B66,6,1)&amp;"x","0x1x2x3x4x5x6x7x8x9x")),ISNUMBER(FIND(MID(B66,7,1)&amp;"x","0x1x2x3x4x5x6x7x8x9x")),ISNUMBER(FIND(MID(B66,8,1)&amp;"x","0x1x2x3x4x5x6x7x8x9x")))),"取得IDの形式を確認",IF(COUNTIFS(取得!$A$8:$A$38,B66)&lt;&gt;1,"取得IDが不明・重複",IF(NOT(AND(ISTEXT(C66),LEN(C66)=8,EXACT(LEFT(C66,4),"GRT-"),ISNUMBER(FIND(MID(C66,5,1)&amp;"x","0x1x2x3x4x5x6x7x8x9x")),ISNUMBER(FIND(MID(C66,6,1)&amp;"x","0x1x2x3x4x5x6x7x8x9x")),ISNUMBER(FIND(MID(C66,7,1)&amp;"x","0x1x2x3x4x5x6x7x8x9x")),ISNUMBER(FIND(MID(C66,8,1)&amp;"x","0x1x2x3x4x5x6x7x8x9x")))),"付与IDの形式を確認",IF(COUNTIFS(付与!$A$8:$A$27,C66)&lt;&gt;1,"付与IDが不明・重複",IF(NOT(AND(ISNUMBER(D66),OR(D66=0.5,D66=1))),"配分は0.5日または1日",IF(COUNTIFS($B$8:$B$107,B66,$C$8:$C$107,C66)&gt;1,"同じ取得/付与の組合せが重複",IF(OR(E66&lt;F66,E66&gt;G66),"取得日が有効期間外","確認済み"))))))))))</f>
        <v/>
      </c>
      <c r="I66" s="1" t="str">
        <f aca="false">IF(H66="","",IF(H66="確認済み",0,1))</f>
        <v/>
      </c>
      <c r="J66" s="4" t="str">
        <f aca="false">IF(H66="","",IF(OR(I66&lt;&gt;0,有休残数!$I$3&lt;&gt;0),NA(),IF(E66&lt;=有休残数!$B$3,D66,0)))</f>
        <v/>
      </c>
      <c r="K66" s="1" t="str">
        <f aca="false">IF(H66="","",IF(I66&lt;&gt;0,0,IF(有休残数!$I$3&lt;&gt;0,0,IF(AND(ISNUMBER(E66),E66=INDEX(取得!$B$8:$B$38,MATCH(B66,取得!$A$8:$A$38,0)),ISNUMBER(F66),F66=INDEX(付与!$B$8:$B$27,MATCH(C66,付与!$A$8:$A$27,0)),ISNUMBER(G66),G66=INDEX(付与!$C$8:$C$27,MATCH(C66,付与!$A$8:$A$27,0)),ISNUMBER(J66),J66=IF(E66&lt;=有休残数!$B$3,D66,0)),0,1))))</f>
        <v/>
      </c>
    </row>
    <row r="67" customFormat="false" ht="32" hidden="false" customHeight="true" outlineLevel="0" collapsed="false">
      <c r="A67" s="10"/>
      <c r="B67" s="10"/>
      <c r="C67" s="10"/>
      <c r="D67" s="11"/>
      <c r="E67" s="13" t="str">
        <f aca="false">IF(COUNTA(A67:D67)=0,"",IF(AND(ISTEXT(B67),LEN(B67)=8,EXACT(LEFT(B67,4),"USE-"),ISNUMBER(FIND(MID(B67,5,1)&amp;"x","0x1x2x3x4x5x6x7x8x9x")),ISNUMBER(FIND(MID(B67,6,1)&amp;"x","0x1x2x3x4x5x6x7x8x9x")),ISNUMBER(FIND(MID(B67,7,1)&amp;"x","0x1x2x3x4x5x6x7x8x9x")),ISNUMBER(FIND(MID(B67,8,1)&amp;"x","0x1x2x3x4x5x6x7x8x9x"))),IF(COUNTIFS(取得!$A$8:$A$38,B67)=1,INDEX(取得!$B$8:$B$38,MATCH(B67,取得!$A$8:$A$38,0)),NA()),NA()))</f>
        <v/>
      </c>
      <c r="F67" s="13" t="str">
        <f aca="false">IF(COUNTA(A67:D67)=0,"",IF(AND(ISTEXT(C67),LEN(C67)=8,EXACT(LEFT(C67,4),"GRT-"),ISNUMBER(FIND(MID(C67,5,1)&amp;"x","0x1x2x3x4x5x6x7x8x9x")),ISNUMBER(FIND(MID(C67,6,1)&amp;"x","0x1x2x3x4x5x6x7x8x9x")),ISNUMBER(FIND(MID(C67,7,1)&amp;"x","0x1x2x3x4x5x6x7x8x9x")),ISNUMBER(FIND(MID(C67,8,1)&amp;"x","0x1x2x3x4x5x6x7x8x9x"))),IF(COUNTIFS(付与!$A$8:$A$27,C67)=1,INDEX(付与!$B$8:$B$27,MATCH(C67,付与!$A$8:$A$27,0)),NA()),NA()))</f>
        <v/>
      </c>
      <c r="G67" s="13" t="str">
        <f aca="false">IF(COUNTA(A67:D67)=0,"",IF(AND(ISTEXT(C67),LEN(C67)=8,EXACT(LEFT(C67,4),"GRT-"),ISNUMBER(FIND(MID(C67,5,1)&amp;"x","0x1x2x3x4x5x6x7x8x9x")),ISNUMBER(FIND(MID(C67,6,1)&amp;"x","0x1x2x3x4x5x6x7x8x9x")),ISNUMBER(FIND(MID(C67,7,1)&amp;"x","0x1x2x3x4x5x6x7x8x9x")),ISNUMBER(FIND(MID(C67,8,1)&amp;"x","0x1x2x3x4x5x6x7x8x9x"))),IF(COUNTIFS(付与!$A$8:$A$27,C67)=1,INDEX(付与!$C$8:$C$27,MATCH(C67,付与!$A$8:$A$27,0)),NA()),NA()))</f>
        <v/>
      </c>
      <c r="H67" s="1" t="str">
        <f aca="false">IF(COUNTA(A67:D67)=0,"",IF(NOT(AND(ISTEXT(A67),LEN(A67)=8,EXACT(LEFT(A67,4),"ALL-"),ISNUMBER(FIND(MID(A67,5,1)&amp;"x","0x1x2x3x4x5x6x7x8x9x")),ISNUMBER(FIND(MID(A67,6,1)&amp;"x","0x1x2x3x4x5x6x7x8x9x")),ISNUMBER(FIND(MID(A67,7,1)&amp;"x","0x1x2x3x4x5x6x7x8x9x")),ISNUMBER(FIND(MID(A67,8,1)&amp;"x","0x1x2x3x4x5x6x7x8x9x")))),"IDはALL-と半角数字4桁",IF(COUNTIFS($A$8:$A$107,A67)&gt;1,"配分IDが重複",IF(NOT(AND(ISTEXT(B67),LEN(B67)=8,EXACT(LEFT(B67,4),"USE-"),ISNUMBER(FIND(MID(B67,5,1)&amp;"x","0x1x2x3x4x5x6x7x8x9x")),ISNUMBER(FIND(MID(B67,6,1)&amp;"x","0x1x2x3x4x5x6x7x8x9x")),ISNUMBER(FIND(MID(B67,7,1)&amp;"x","0x1x2x3x4x5x6x7x8x9x")),ISNUMBER(FIND(MID(B67,8,1)&amp;"x","0x1x2x3x4x5x6x7x8x9x")))),"取得IDの形式を確認",IF(COUNTIFS(取得!$A$8:$A$38,B67)&lt;&gt;1,"取得IDが不明・重複",IF(NOT(AND(ISTEXT(C67),LEN(C67)=8,EXACT(LEFT(C67,4),"GRT-"),ISNUMBER(FIND(MID(C67,5,1)&amp;"x","0x1x2x3x4x5x6x7x8x9x")),ISNUMBER(FIND(MID(C67,6,1)&amp;"x","0x1x2x3x4x5x6x7x8x9x")),ISNUMBER(FIND(MID(C67,7,1)&amp;"x","0x1x2x3x4x5x6x7x8x9x")),ISNUMBER(FIND(MID(C67,8,1)&amp;"x","0x1x2x3x4x5x6x7x8x9x")))),"付与IDの形式を確認",IF(COUNTIFS(付与!$A$8:$A$27,C67)&lt;&gt;1,"付与IDが不明・重複",IF(NOT(AND(ISNUMBER(D67),OR(D67=0.5,D67=1))),"配分は0.5日または1日",IF(COUNTIFS($B$8:$B$107,B67,$C$8:$C$107,C67)&gt;1,"同じ取得/付与の組合せが重複",IF(OR(E67&lt;F67,E67&gt;G67),"取得日が有効期間外","確認済み"))))))))))</f>
        <v/>
      </c>
      <c r="I67" s="1" t="str">
        <f aca="false">IF(H67="","",IF(H67="確認済み",0,1))</f>
        <v/>
      </c>
      <c r="J67" s="4" t="str">
        <f aca="false">IF(H67="","",IF(OR(I67&lt;&gt;0,有休残数!$I$3&lt;&gt;0),NA(),IF(E67&lt;=有休残数!$B$3,D67,0)))</f>
        <v/>
      </c>
      <c r="K67" s="1" t="str">
        <f aca="false">IF(H67="","",IF(I67&lt;&gt;0,0,IF(有休残数!$I$3&lt;&gt;0,0,IF(AND(ISNUMBER(E67),E67=INDEX(取得!$B$8:$B$38,MATCH(B67,取得!$A$8:$A$38,0)),ISNUMBER(F67),F67=INDEX(付与!$B$8:$B$27,MATCH(C67,付与!$A$8:$A$27,0)),ISNUMBER(G67),G67=INDEX(付与!$C$8:$C$27,MATCH(C67,付与!$A$8:$A$27,0)),ISNUMBER(J67),J67=IF(E67&lt;=有休残数!$B$3,D67,0)),0,1))))</f>
        <v/>
      </c>
    </row>
    <row r="68" customFormat="false" ht="32" hidden="false" customHeight="true" outlineLevel="0" collapsed="false">
      <c r="A68" s="10"/>
      <c r="B68" s="10"/>
      <c r="C68" s="10"/>
      <c r="D68" s="11"/>
      <c r="E68" s="13" t="str">
        <f aca="false">IF(COUNTA(A68:D68)=0,"",IF(AND(ISTEXT(B68),LEN(B68)=8,EXACT(LEFT(B68,4),"USE-"),ISNUMBER(FIND(MID(B68,5,1)&amp;"x","0x1x2x3x4x5x6x7x8x9x")),ISNUMBER(FIND(MID(B68,6,1)&amp;"x","0x1x2x3x4x5x6x7x8x9x")),ISNUMBER(FIND(MID(B68,7,1)&amp;"x","0x1x2x3x4x5x6x7x8x9x")),ISNUMBER(FIND(MID(B68,8,1)&amp;"x","0x1x2x3x4x5x6x7x8x9x"))),IF(COUNTIFS(取得!$A$8:$A$38,B68)=1,INDEX(取得!$B$8:$B$38,MATCH(B68,取得!$A$8:$A$38,0)),NA()),NA()))</f>
        <v/>
      </c>
      <c r="F68" s="13" t="str">
        <f aca="false">IF(COUNTA(A68:D68)=0,"",IF(AND(ISTEXT(C68),LEN(C68)=8,EXACT(LEFT(C68,4),"GRT-"),ISNUMBER(FIND(MID(C68,5,1)&amp;"x","0x1x2x3x4x5x6x7x8x9x")),ISNUMBER(FIND(MID(C68,6,1)&amp;"x","0x1x2x3x4x5x6x7x8x9x")),ISNUMBER(FIND(MID(C68,7,1)&amp;"x","0x1x2x3x4x5x6x7x8x9x")),ISNUMBER(FIND(MID(C68,8,1)&amp;"x","0x1x2x3x4x5x6x7x8x9x"))),IF(COUNTIFS(付与!$A$8:$A$27,C68)=1,INDEX(付与!$B$8:$B$27,MATCH(C68,付与!$A$8:$A$27,0)),NA()),NA()))</f>
        <v/>
      </c>
      <c r="G68" s="13" t="str">
        <f aca="false">IF(COUNTA(A68:D68)=0,"",IF(AND(ISTEXT(C68),LEN(C68)=8,EXACT(LEFT(C68,4),"GRT-"),ISNUMBER(FIND(MID(C68,5,1)&amp;"x","0x1x2x3x4x5x6x7x8x9x")),ISNUMBER(FIND(MID(C68,6,1)&amp;"x","0x1x2x3x4x5x6x7x8x9x")),ISNUMBER(FIND(MID(C68,7,1)&amp;"x","0x1x2x3x4x5x6x7x8x9x")),ISNUMBER(FIND(MID(C68,8,1)&amp;"x","0x1x2x3x4x5x6x7x8x9x"))),IF(COUNTIFS(付与!$A$8:$A$27,C68)=1,INDEX(付与!$C$8:$C$27,MATCH(C68,付与!$A$8:$A$27,0)),NA()),NA()))</f>
        <v/>
      </c>
      <c r="H68" s="1" t="str">
        <f aca="false">IF(COUNTA(A68:D68)=0,"",IF(NOT(AND(ISTEXT(A68),LEN(A68)=8,EXACT(LEFT(A68,4),"ALL-"),ISNUMBER(FIND(MID(A68,5,1)&amp;"x","0x1x2x3x4x5x6x7x8x9x")),ISNUMBER(FIND(MID(A68,6,1)&amp;"x","0x1x2x3x4x5x6x7x8x9x")),ISNUMBER(FIND(MID(A68,7,1)&amp;"x","0x1x2x3x4x5x6x7x8x9x")),ISNUMBER(FIND(MID(A68,8,1)&amp;"x","0x1x2x3x4x5x6x7x8x9x")))),"IDはALL-と半角数字4桁",IF(COUNTIFS($A$8:$A$107,A68)&gt;1,"配分IDが重複",IF(NOT(AND(ISTEXT(B68),LEN(B68)=8,EXACT(LEFT(B68,4),"USE-"),ISNUMBER(FIND(MID(B68,5,1)&amp;"x","0x1x2x3x4x5x6x7x8x9x")),ISNUMBER(FIND(MID(B68,6,1)&amp;"x","0x1x2x3x4x5x6x7x8x9x")),ISNUMBER(FIND(MID(B68,7,1)&amp;"x","0x1x2x3x4x5x6x7x8x9x")),ISNUMBER(FIND(MID(B68,8,1)&amp;"x","0x1x2x3x4x5x6x7x8x9x")))),"取得IDの形式を確認",IF(COUNTIFS(取得!$A$8:$A$38,B68)&lt;&gt;1,"取得IDが不明・重複",IF(NOT(AND(ISTEXT(C68),LEN(C68)=8,EXACT(LEFT(C68,4),"GRT-"),ISNUMBER(FIND(MID(C68,5,1)&amp;"x","0x1x2x3x4x5x6x7x8x9x")),ISNUMBER(FIND(MID(C68,6,1)&amp;"x","0x1x2x3x4x5x6x7x8x9x")),ISNUMBER(FIND(MID(C68,7,1)&amp;"x","0x1x2x3x4x5x6x7x8x9x")),ISNUMBER(FIND(MID(C68,8,1)&amp;"x","0x1x2x3x4x5x6x7x8x9x")))),"付与IDの形式を確認",IF(COUNTIFS(付与!$A$8:$A$27,C68)&lt;&gt;1,"付与IDが不明・重複",IF(NOT(AND(ISNUMBER(D68),OR(D68=0.5,D68=1))),"配分は0.5日または1日",IF(COUNTIFS($B$8:$B$107,B68,$C$8:$C$107,C68)&gt;1,"同じ取得/付与の組合せが重複",IF(OR(E68&lt;F68,E68&gt;G68),"取得日が有効期間外","確認済み"))))))))))</f>
        <v/>
      </c>
      <c r="I68" s="1" t="str">
        <f aca="false">IF(H68="","",IF(H68="確認済み",0,1))</f>
        <v/>
      </c>
      <c r="J68" s="4" t="str">
        <f aca="false">IF(H68="","",IF(OR(I68&lt;&gt;0,有休残数!$I$3&lt;&gt;0),NA(),IF(E68&lt;=有休残数!$B$3,D68,0)))</f>
        <v/>
      </c>
      <c r="K68" s="1" t="str">
        <f aca="false">IF(H68="","",IF(I68&lt;&gt;0,0,IF(有休残数!$I$3&lt;&gt;0,0,IF(AND(ISNUMBER(E68),E68=INDEX(取得!$B$8:$B$38,MATCH(B68,取得!$A$8:$A$38,0)),ISNUMBER(F68),F68=INDEX(付与!$B$8:$B$27,MATCH(C68,付与!$A$8:$A$27,0)),ISNUMBER(G68),G68=INDEX(付与!$C$8:$C$27,MATCH(C68,付与!$A$8:$A$27,0)),ISNUMBER(J68),J68=IF(E68&lt;=有休残数!$B$3,D68,0)),0,1))))</f>
        <v/>
      </c>
    </row>
    <row r="69" customFormat="false" ht="32" hidden="false" customHeight="true" outlineLevel="0" collapsed="false">
      <c r="A69" s="10"/>
      <c r="B69" s="10"/>
      <c r="C69" s="10"/>
      <c r="D69" s="11"/>
      <c r="E69" s="13" t="str">
        <f aca="false">IF(COUNTA(A69:D69)=0,"",IF(AND(ISTEXT(B69),LEN(B69)=8,EXACT(LEFT(B69,4),"USE-"),ISNUMBER(FIND(MID(B69,5,1)&amp;"x","0x1x2x3x4x5x6x7x8x9x")),ISNUMBER(FIND(MID(B69,6,1)&amp;"x","0x1x2x3x4x5x6x7x8x9x")),ISNUMBER(FIND(MID(B69,7,1)&amp;"x","0x1x2x3x4x5x6x7x8x9x")),ISNUMBER(FIND(MID(B69,8,1)&amp;"x","0x1x2x3x4x5x6x7x8x9x"))),IF(COUNTIFS(取得!$A$8:$A$38,B69)=1,INDEX(取得!$B$8:$B$38,MATCH(B69,取得!$A$8:$A$38,0)),NA()),NA()))</f>
        <v/>
      </c>
      <c r="F69" s="13" t="str">
        <f aca="false">IF(COUNTA(A69:D69)=0,"",IF(AND(ISTEXT(C69),LEN(C69)=8,EXACT(LEFT(C69,4),"GRT-"),ISNUMBER(FIND(MID(C69,5,1)&amp;"x","0x1x2x3x4x5x6x7x8x9x")),ISNUMBER(FIND(MID(C69,6,1)&amp;"x","0x1x2x3x4x5x6x7x8x9x")),ISNUMBER(FIND(MID(C69,7,1)&amp;"x","0x1x2x3x4x5x6x7x8x9x")),ISNUMBER(FIND(MID(C69,8,1)&amp;"x","0x1x2x3x4x5x6x7x8x9x"))),IF(COUNTIFS(付与!$A$8:$A$27,C69)=1,INDEX(付与!$B$8:$B$27,MATCH(C69,付与!$A$8:$A$27,0)),NA()),NA()))</f>
        <v/>
      </c>
      <c r="G69" s="13" t="str">
        <f aca="false">IF(COUNTA(A69:D69)=0,"",IF(AND(ISTEXT(C69),LEN(C69)=8,EXACT(LEFT(C69,4),"GRT-"),ISNUMBER(FIND(MID(C69,5,1)&amp;"x","0x1x2x3x4x5x6x7x8x9x")),ISNUMBER(FIND(MID(C69,6,1)&amp;"x","0x1x2x3x4x5x6x7x8x9x")),ISNUMBER(FIND(MID(C69,7,1)&amp;"x","0x1x2x3x4x5x6x7x8x9x")),ISNUMBER(FIND(MID(C69,8,1)&amp;"x","0x1x2x3x4x5x6x7x8x9x"))),IF(COUNTIFS(付与!$A$8:$A$27,C69)=1,INDEX(付与!$C$8:$C$27,MATCH(C69,付与!$A$8:$A$27,0)),NA()),NA()))</f>
        <v/>
      </c>
      <c r="H69" s="1" t="str">
        <f aca="false">IF(COUNTA(A69:D69)=0,"",IF(NOT(AND(ISTEXT(A69),LEN(A69)=8,EXACT(LEFT(A69,4),"ALL-"),ISNUMBER(FIND(MID(A69,5,1)&amp;"x","0x1x2x3x4x5x6x7x8x9x")),ISNUMBER(FIND(MID(A69,6,1)&amp;"x","0x1x2x3x4x5x6x7x8x9x")),ISNUMBER(FIND(MID(A69,7,1)&amp;"x","0x1x2x3x4x5x6x7x8x9x")),ISNUMBER(FIND(MID(A69,8,1)&amp;"x","0x1x2x3x4x5x6x7x8x9x")))),"IDはALL-と半角数字4桁",IF(COUNTIFS($A$8:$A$107,A69)&gt;1,"配分IDが重複",IF(NOT(AND(ISTEXT(B69),LEN(B69)=8,EXACT(LEFT(B69,4),"USE-"),ISNUMBER(FIND(MID(B69,5,1)&amp;"x","0x1x2x3x4x5x6x7x8x9x")),ISNUMBER(FIND(MID(B69,6,1)&amp;"x","0x1x2x3x4x5x6x7x8x9x")),ISNUMBER(FIND(MID(B69,7,1)&amp;"x","0x1x2x3x4x5x6x7x8x9x")),ISNUMBER(FIND(MID(B69,8,1)&amp;"x","0x1x2x3x4x5x6x7x8x9x")))),"取得IDの形式を確認",IF(COUNTIFS(取得!$A$8:$A$38,B69)&lt;&gt;1,"取得IDが不明・重複",IF(NOT(AND(ISTEXT(C69),LEN(C69)=8,EXACT(LEFT(C69,4),"GRT-"),ISNUMBER(FIND(MID(C69,5,1)&amp;"x","0x1x2x3x4x5x6x7x8x9x")),ISNUMBER(FIND(MID(C69,6,1)&amp;"x","0x1x2x3x4x5x6x7x8x9x")),ISNUMBER(FIND(MID(C69,7,1)&amp;"x","0x1x2x3x4x5x6x7x8x9x")),ISNUMBER(FIND(MID(C69,8,1)&amp;"x","0x1x2x3x4x5x6x7x8x9x")))),"付与IDの形式を確認",IF(COUNTIFS(付与!$A$8:$A$27,C69)&lt;&gt;1,"付与IDが不明・重複",IF(NOT(AND(ISNUMBER(D69),OR(D69=0.5,D69=1))),"配分は0.5日または1日",IF(COUNTIFS($B$8:$B$107,B69,$C$8:$C$107,C69)&gt;1,"同じ取得/付与の組合せが重複",IF(OR(E69&lt;F69,E69&gt;G69),"取得日が有効期間外","確認済み"))))))))))</f>
        <v/>
      </c>
      <c r="I69" s="1" t="str">
        <f aca="false">IF(H69="","",IF(H69="確認済み",0,1))</f>
        <v/>
      </c>
      <c r="J69" s="4" t="str">
        <f aca="false">IF(H69="","",IF(OR(I69&lt;&gt;0,有休残数!$I$3&lt;&gt;0),NA(),IF(E69&lt;=有休残数!$B$3,D69,0)))</f>
        <v/>
      </c>
      <c r="K69" s="1" t="str">
        <f aca="false">IF(H69="","",IF(I69&lt;&gt;0,0,IF(有休残数!$I$3&lt;&gt;0,0,IF(AND(ISNUMBER(E69),E69=INDEX(取得!$B$8:$B$38,MATCH(B69,取得!$A$8:$A$38,0)),ISNUMBER(F69),F69=INDEX(付与!$B$8:$B$27,MATCH(C69,付与!$A$8:$A$27,0)),ISNUMBER(G69),G69=INDEX(付与!$C$8:$C$27,MATCH(C69,付与!$A$8:$A$27,0)),ISNUMBER(J69),J69=IF(E69&lt;=有休残数!$B$3,D69,0)),0,1))))</f>
        <v/>
      </c>
    </row>
    <row r="70" customFormat="false" ht="32" hidden="false" customHeight="true" outlineLevel="0" collapsed="false">
      <c r="A70" s="10"/>
      <c r="B70" s="10"/>
      <c r="C70" s="10"/>
      <c r="D70" s="11"/>
      <c r="E70" s="13" t="str">
        <f aca="false">IF(COUNTA(A70:D70)=0,"",IF(AND(ISTEXT(B70),LEN(B70)=8,EXACT(LEFT(B70,4),"USE-"),ISNUMBER(FIND(MID(B70,5,1)&amp;"x","0x1x2x3x4x5x6x7x8x9x")),ISNUMBER(FIND(MID(B70,6,1)&amp;"x","0x1x2x3x4x5x6x7x8x9x")),ISNUMBER(FIND(MID(B70,7,1)&amp;"x","0x1x2x3x4x5x6x7x8x9x")),ISNUMBER(FIND(MID(B70,8,1)&amp;"x","0x1x2x3x4x5x6x7x8x9x"))),IF(COUNTIFS(取得!$A$8:$A$38,B70)=1,INDEX(取得!$B$8:$B$38,MATCH(B70,取得!$A$8:$A$38,0)),NA()),NA()))</f>
        <v/>
      </c>
      <c r="F70" s="13" t="str">
        <f aca="false">IF(COUNTA(A70:D70)=0,"",IF(AND(ISTEXT(C70),LEN(C70)=8,EXACT(LEFT(C70,4),"GRT-"),ISNUMBER(FIND(MID(C70,5,1)&amp;"x","0x1x2x3x4x5x6x7x8x9x")),ISNUMBER(FIND(MID(C70,6,1)&amp;"x","0x1x2x3x4x5x6x7x8x9x")),ISNUMBER(FIND(MID(C70,7,1)&amp;"x","0x1x2x3x4x5x6x7x8x9x")),ISNUMBER(FIND(MID(C70,8,1)&amp;"x","0x1x2x3x4x5x6x7x8x9x"))),IF(COUNTIFS(付与!$A$8:$A$27,C70)=1,INDEX(付与!$B$8:$B$27,MATCH(C70,付与!$A$8:$A$27,0)),NA()),NA()))</f>
        <v/>
      </c>
      <c r="G70" s="13" t="str">
        <f aca="false">IF(COUNTA(A70:D70)=0,"",IF(AND(ISTEXT(C70),LEN(C70)=8,EXACT(LEFT(C70,4),"GRT-"),ISNUMBER(FIND(MID(C70,5,1)&amp;"x","0x1x2x3x4x5x6x7x8x9x")),ISNUMBER(FIND(MID(C70,6,1)&amp;"x","0x1x2x3x4x5x6x7x8x9x")),ISNUMBER(FIND(MID(C70,7,1)&amp;"x","0x1x2x3x4x5x6x7x8x9x")),ISNUMBER(FIND(MID(C70,8,1)&amp;"x","0x1x2x3x4x5x6x7x8x9x"))),IF(COUNTIFS(付与!$A$8:$A$27,C70)=1,INDEX(付与!$C$8:$C$27,MATCH(C70,付与!$A$8:$A$27,0)),NA()),NA()))</f>
        <v/>
      </c>
      <c r="H70" s="1" t="str">
        <f aca="false">IF(COUNTA(A70:D70)=0,"",IF(NOT(AND(ISTEXT(A70),LEN(A70)=8,EXACT(LEFT(A70,4),"ALL-"),ISNUMBER(FIND(MID(A70,5,1)&amp;"x","0x1x2x3x4x5x6x7x8x9x")),ISNUMBER(FIND(MID(A70,6,1)&amp;"x","0x1x2x3x4x5x6x7x8x9x")),ISNUMBER(FIND(MID(A70,7,1)&amp;"x","0x1x2x3x4x5x6x7x8x9x")),ISNUMBER(FIND(MID(A70,8,1)&amp;"x","0x1x2x3x4x5x6x7x8x9x")))),"IDはALL-と半角数字4桁",IF(COUNTIFS($A$8:$A$107,A70)&gt;1,"配分IDが重複",IF(NOT(AND(ISTEXT(B70),LEN(B70)=8,EXACT(LEFT(B70,4),"USE-"),ISNUMBER(FIND(MID(B70,5,1)&amp;"x","0x1x2x3x4x5x6x7x8x9x")),ISNUMBER(FIND(MID(B70,6,1)&amp;"x","0x1x2x3x4x5x6x7x8x9x")),ISNUMBER(FIND(MID(B70,7,1)&amp;"x","0x1x2x3x4x5x6x7x8x9x")),ISNUMBER(FIND(MID(B70,8,1)&amp;"x","0x1x2x3x4x5x6x7x8x9x")))),"取得IDの形式を確認",IF(COUNTIFS(取得!$A$8:$A$38,B70)&lt;&gt;1,"取得IDが不明・重複",IF(NOT(AND(ISTEXT(C70),LEN(C70)=8,EXACT(LEFT(C70,4),"GRT-"),ISNUMBER(FIND(MID(C70,5,1)&amp;"x","0x1x2x3x4x5x6x7x8x9x")),ISNUMBER(FIND(MID(C70,6,1)&amp;"x","0x1x2x3x4x5x6x7x8x9x")),ISNUMBER(FIND(MID(C70,7,1)&amp;"x","0x1x2x3x4x5x6x7x8x9x")),ISNUMBER(FIND(MID(C70,8,1)&amp;"x","0x1x2x3x4x5x6x7x8x9x")))),"付与IDの形式を確認",IF(COUNTIFS(付与!$A$8:$A$27,C70)&lt;&gt;1,"付与IDが不明・重複",IF(NOT(AND(ISNUMBER(D70),OR(D70=0.5,D70=1))),"配分は0.5日または1日",IF(COUNTIFS($B$8:$B$107,B70,$C$8:$C$107,C70)&gt;1,"同じ取得/付与の組合せが重複",IF(OR(E70&lt;F70,E70&gt;G70),"取得日が有効期間外","確認済み"))))))))))</f>
        <v/>
      </c>
      <c r="I70" s="1" t="str">
        <f aca="false">IF(H70="","",IF(H70="確認済み",0,1))</f>
        <v/>
      </c>
      <c r="J70" s="4" t="str">
        <f aca="false">IF(H70="","",IF(OR(I70&lt;&gt;0,有休残数!$I$3&lt;&gt;0),NA(),IF(E70&lt;=有休残数!$B$3,D70,0)))</f>
        <v/>
      </c>
      <c r="K70" s="1" t="str">
        <f aca="false">IF(H70="","",IF(I70&lt;&gt;0,0,IF(有休残数!$I$3&lt;&gt;0,0,IF(AND(ISNUMBER(E70),E70=INDEX(取得!$B$8:$B$38,MATCH(B70,取得!$A$8:$A$38,0)),ISNUMBER(F70),F70=INDEX(付与!$B$8:$B$27,MATCH(C70,付与!$A$8:$A$27,0)),ISNUMBER(G70),G70=INDEX(付与!$C$8:$C$27,MATCH(C70,付与!$A$8:$A$27,0)),ISNUMBER(J70),J70=IF(E70&lt;=有休残数!$B$3,D70,0)),0,1))))</f>
        <v/>
      </c>
    </row>
    <row r="71" customFormat="false" ht="32" hidden="false" customHeight="true" outlineLevel="0" collapsed="false">
      <c r="A71" s="10"/>
      <c r="B71" s="10"/>
      <c r="C71" s="10"/>
      <c r="D71" s="11"/>
      <c r="E71" s="13" t="str">
        <f aca="false">IF(COUNTA(A71:D71)=0,"",IF(AND(ISTEXT(B71),LEN(B71)=8,EXACT(LEFT(B71,4),"USE-"),ISNUMBER(FIND(MID(B71,5,1)&amp;"x","0x1x2x3x4x5x6x7x8x9x")),ISNUMBER(FIND(MID(B71,6,1)&amp;"x","0x1x2x3x4x5x6x7x8x9x")),ISNUMBER(FIND(MID(B71,7,1)&amp;"x","0x1x2x3x4x5x6x7x8x9x")),ISNUMBER(FIND(MID(B71,8,1)&amp;"x","0x1x2x3x4x5x6x7x8x9x"))),IF(COUNTIFS(取得!$A$8:$A$38,B71)=1,INDEX(取得!$B$8:$B$38,MATCH(B71,取得!$A$8:$A$38,0)),NA()),NA()))</f>
        <v/>
      </c>
      <c r="F71" s="13" t="str">
        <f aca="false">IF(COUNTA(A71:D71)=0,"",IF(AND(ISTEXT(C71),LEN(C71)=8,EXACT(LEFT(C71,4),"GRT-"),ISNUMBER(FIND(MID(C71,5,1)&amp;"x","0x1x2x3x4x5x6x7x8x9x")),ISNUMBER(FIND(MID(C71,6,1)&amp;"x","0x1x2x3x4x5x6x7x8x9x")),ISNUMBER(FIND(MID(C71,7,1)&amp;"x","0x1x2x3x4x5x6x7x8x9x")),ISNUMBER(FIND(MID(C71,8,1)&amp;"x","0x1x2x3x4x5x6x7x8x9x"))),IF(COUNTIFS(付与!$A$8:$A$27,C71)=1,INDEX(付与!$B$8:$B$27,MATCH(C71,付与!$A$8:$A$27,0)),NA()),NA()))</f>
        <v/>
      </c>
      <c r="G71" s="13" t="str">
        <f aca="false">IF(COUNTA(A71:D71)=0,"",IF(AND(ISTEXT(C71),LEN(C71)=8,EXACT(LEFT(C71,4),"GRT-"),ISNUMBER(FIND(MID(C71,5,1)&amp;"x","0x1x2x3x4x5x6x7x8x9x")),ISNUMBER(FIND(MID(C71,6,1)&amp;"x","0x1x2x3x4x5x6x7x8x9x")),ISNUMBER(FIND(MID(C71,7,1)&amp;"x","0x1x2x3x4x5x6x7x8x9x")),ISNUMBER(FIND(MID(C71,8,1)&amp;"x","0x1x2x3x4x5x6x7x8x9x"))),IF(COUNTIFS(付与!$A$8:$A$27,C71)=1,INDEX(付与!$C$8:$C$27,MATCH(C71,付与!$A$8:$A$27,0)),NA()),NA()))</f>
        <v/>
      </c>
      <c r="H71" s="1" t="str">
        <f aca="false">IF(COUNTA(A71:D71)=0,"",IF(NOT(AND(ISTEXT(A71),LEN(A71)=8,EXACT(LEFT(A71,4),"ALL-"),ISNUMBER(FIND(MID(A71,5,1)&amp;"x","0x1x2x3x4x5x6x7x8x9x")),ISNUMBER(FIND(MID(A71,6,1)&amp;"x","0x1x2x3x4x5x6x7x8x9x")),ISNUMBER(FIND(MID(A71,7,1)&amp;"x","0x1x2x3x4x5x6x7x8x9x")),ISNUMBER(FIND(MID(A71,8,1)&amp;"x","0x1x2x3x4x5x6x7x8x9x")))),"IDはALL-と半角数字4桁",IF(COUNTIFS($A$8:$A$107,A71)&gt;1,"配分IDが重複",IF(NOT(AND(ISTEXT(B71),LEN(B71)=8,EXACT(LEFT(B71,4),"USE-"),ISNUMBER(FIND(MID(B71,5,1)&amp;"x","0x1x2x3x4x5x6x7x8x9x")),ISNUMBER(FIND(MID(B71,6,1)&amp;"x","0x1x2x3x4x5x6x7x8x9x")),ISNUMBER(FIND(MID(B71,7,1)&amp;"x","0x1x2x3x4x5x6x7x8x9x")),ISNUMBER(FIND(MID(B71,8,1)&amp;"x","0x1x2x3x4x5x6x7x8x9x")))),"取得IDの形式を確認",IF(COUNTIFS(取得!$A$8:$A$38,B71)&lt;&gt;1,"取得IDが不明・重複",IF(NOT(AND(ISTEXT(C71),LEN(C71)=8,EXACT(LEFT(C71,4),"GRT-"),ISNUMBER(FIND(MID(C71,5,1)&amp;"x","0x1x2x3x4x5x6x7x8x9x")),ISNUMBER(FIND(MID(C71,6,1)&amp;"x","0x1x2x3x4x5x6x7x8x9x")),ISNUMBER(FIND(MID(C71,7,1)&amp;"x","0x1x2x3x4x5x6x7x8x9x")),ISNUMBER(FIND(MID(C71,8,1)&amp;"x","0x1x2x3x4x5x6x7x8x9x")))),"付与IDの形式を確認",IF(COUNTIFS(付与!$A$8:$A$27,C71)&lt;&gt;1,"付与IDが不明・重複",IF(NOT(AND(ISNUMBER(D71),OR(D71=0.5,D71=1))),"配分は0.5日または1日",IF(COUNTIFS($B$8:$B$107,B71,$C$8:$C$107,C71)&gt;1,"同じ取得/付与の組合せが重複",IF(OR(E71&lt;F71,E71&gt;G71),"取得日が有効期間外","確認済み"))))))))))</f>
        <v/>
      </c>
      <c r="I71" s="1" t="str">
        <f aca="false">IF(H71="","",IF(H71="確認済み",0,1))</f>
        <v/>
      </c>
      <c r="J71" s="4" t="str">
        <f aca="false">IF(H71="","",IF(OR(I71&lt;&gt;0,有休残数!$I$3&lt;&gt;0),NA(),IF(E71&lt;=有休残数!$B$3,D71,0)))</f>
        <v/>
      </c>
      <c r="K71" s="1" t="str">
        <f aca="false">IF(H71="","",IF(I71&lt;&gt;0,0,IF(有休残数!$I$3&lt;&gt;0,0,IF(AND(ISNUMBER(E71),E71=INDEX(取得!$B$8:$B$38,MATCH(B71,取得!$A$8:$A$38,0)),ISNUMBER(F71),F71=INDEX(付与!$B$8:$B$27,MATCH(C71,付与!$A$8:$A$27,0)),ISNUMBER(G71),G71=INDEX(付与!$C$8:$C$27,MATCH(C71,付与!$A$8:$A$27,0)),ISNUMBER(J71),J71=IF(E71&lt;=有休残数!$B$3,D71,0)),0,1))))</f>
        <v/>
      </c>
    </row>
    <row r="72" customFormat="false" ht="32" hidden="false" customHeight="true" outlineLevel="0" collapsed="false">
      <c r="A72" s="10"/>
      <c r="B72" s="10"/>
      <c r="C72" s="10"/>
      <c r="D72" s="11"/>
      <c r="E72" s="13" t="str">
        <f aca="false">IF(COUNTA(A72:D72)=0,"",IF(AND(ISTEXT(B72),LEN(B72)=8,EXACT(LEFT(B72,4),"USE-"),ISNUMBER(FIND(MID(B72,5,1)&amp;"x","0x1x2x3x4x5x6x7x8x9x")),ISNUMBER(FIND(MID(B72,6,1)&amp;"x","0x1x2x3x4x5x6x7x8x9x")),ISNUMBER(FIND(MID(B72,7,1)&amp;"x","0x1x2x3x4x5x6x7x8x9x")),ISNUMBER(FIND(MID(B72,8,1)&amp;"x","0x1x2x3x4x5x6x7x8x9x"))),IF(COUNTIFS(取得!$A$8:$A$38,B72)=1,INDEX(取得!$B$8:$B$38,MATCH(B72,取得!$A$8:$A$38,0)),NA()),NA()))</f>
        <v/>
      </c>
      <c r="F72" s="13" t="str">
        <f aca="false">IF(COUNTA(A72:D72)=0,"",IF(AND(ISTEXT(C72),LEN(C72)=8,EXACT(LEFT(C72,4),"GRT-"),ISNUMBER(FIND(MID(C72,5,1)&amp;"x","0x1x2x3x4x5x6x7x8x9x")),ISNUMBER(FIND(MID(C72,6,1)&amp;"x","0x1x2x3x4x5x6x7x8x9x")),ISNUMBER(FIND(MID(C72,7,1)&amp;"x","0x1x2x3x4x5x6x7x8x9x")),ISNUMBER(FIND(MID(C72,8,1)&amp;"x","0x1x2x3x4x5x6x7x8x9x"))),IF(COUNTIFS(付与!$A$8:$A$27,C72)=1,INDEX(付与!$B$8:$B$27,MATCH(C72,付与!$A$8:$A$27,0)),NA()),NA()))</f>
        <v/>
      </c>
      <c r="G72" s="13" t="str">
        <f aca="false">IF(COUNTA(A72:D72)=0,"",IF(AND(ISTEXT(C72),LEN(C72)=8,EXACT(LEFT(C72,4),"GRT-"),ISNUMBER(FIND(MID(C72,5,1)&amp;"x","0x1x2x3x4x5x6x7x8x9x")),ISNUMBER(FIND(MID(C72,6,1)&amp;"x","0x1x2x3x4x5x6x7x8x9x")),ISNUMBER(FIND(MID(C72,7,1)&amp;"x","0x1x2x3x4x5x6x7x8x9x")),ISNUMBER(FIND(MID(C72,8,1)&amp;"x","0x1x2x3x4x5x6x7x8x9x"))),IF(COUNTIFS(付与!$A$8:$A$27,C72)=1,INDEX(付与!$C$8:$C$27,MATCH(C72,付与!$A$8:$A$27,0)),NA()),NA()))</f>
        <v/>
      </c>
      <c r="H72" s="1" t="str">
        <f aca="false">IF(COUNTA(A72:D72)=0,"",IF(NOT(AND(ISTEXT(A72),LEN(A72)=8,EXACT(LEFT(A72,4),"ALL-"),ISNUMBER(FIND(MID(A72,5,1)&amp;"x","0x1x2x3x4x5x6x7x8x9x")),ISNUMBER(FIND(MID(A72,6,1)&amp;"x","0x1x2x3x4x5x6x7x8x9x")),ISNUMBER(FIND(MID(A72,7,1)&amp;"x","0x1x2x3x4x5x6x7x8x9x")),ISNUMBER(FIND(MID(A72,8,1)&amp;"x","0x1x2x3x4x5x6x7x8x9x")))),"IDはALL-と半角数字4桁",IF(COUNTIFS($A$8:$A$107,A72)&gt;1,"配分IDが重複",IF(NOT(AND(ISTEXT(B72),LEN(B72)=8,EXACT(LEFT(B72,4),"USE-"),ISNUMBER(FIND(MID(B72,5,1)&amp;"x","0x1x2x3x4x5x6x7x8x9x")),ISNUMBER(FIND(MID(B72,6,1)&amp;"x","0x1x2x3x4x5x6x7x8x9x")),ISNUMBER(FIND(MID(B72,7,1)&amp;"x","0x1x2x3x4x5x6x7x8x9x")),ISNUMBER(FIND(MID(B72,8,1)&amp;"x","0x1x2x3x4x5x6x7x8x9x")))),"取得IDの形式を確認",IF(COUNTIFS(取得!$A$8:$A$38,B72)&lt;&gt;1,"取得IDが不明・重複",IF(NOT(AND(ISTEXT(C72),LEN(C72)=8,EXACT(LEFT(C72,4),"GRT-"),ISNUMBER(FIND(MID(C72,5,1)&amp;"x","0x1x2x3x4x5x6x7x8x9x")),ISNUMBER(FIND(MID(C72,6,1)&amp;"x","0x1x2x3x4x5x6x7x8x9x")),ISNUMBER(FIND(MID(C72,7,1)&amp;"x","0x1x2x3x4x5x6x7x8x9x")),ISNUMBER(FIND(MID(C72,8,1)&amp;"x","0x1x2x3x4x5x6x7x8x9x")))),"付与IDの形式を確認",IF(COUNTIFS(付与!$A$8:$A$27,C72)&lt;&gt;1,"付与IDが不明・重複",IF(NOT(AND(ISNUMBER(D72),OR(D72=0.5,D72=1))),"配分は0.5日または1日",IF(COUNTIFS($B$8:$B$107,B72,$C$8:$C$107,C72)&gt;1,"同じ取得/付与の組合せが重複",IF(OR(E72&lt;F72,E72&gt;G72),"取得日が有効期間外","確認済み"))))))))))</f>
        <v/>
      </c>
      <c r="I72" s="1" t="str">
        <f aca="false">IF(H72="","",IF(H72="確認済み",0,1))</f>
        <v/>
      </c>
      <c r="J72" s="4" t="str">
        <f aca="false">IF(H72="","",IF(OR(I72&lt;&gt;0,有休残数!$I$3&lt;&gt;0),NA(),IF(E72&lt;=有休残数!$B$3,D72,0)))</f>
        <v/>
      </c>
      <c r="K72" s="1" t="str">
        <f aca="false">IF(H72="","",IF(I72&lt;&gt;0,0,IF(有休残数!$I$3&lt;&gt;0,0,IF(AND(ISNUMBER(E72),E72=INDEX(取得!$B$8:$B$38,MATCH(B72,取得!$A$8:$A$38,0)),ISNUMBER(F72),F72=INDEX(付与!$B$8:$B$27,MATCH(C72,付与!$A$8:$A$27,0)),ISNUMBER(G72),G72=INDEX(付与!$C$8:$C$27,MATCH(C72,付与!$A$8:$A$27,0)),ISNUMBER(J72),J72=IF(E72&lt;=有休残数!$B$3,D72,0)),0,1))))</f>
        <v/>
      </c>
    </row>
    <row r="73" customFormat="false" ht="32" hidden="false" customHeight="true" outlineLevel="0" collapsed="false">
      <c r="A73" s="10"/>
      <c r="B73" s="10"/>
      <c r="C73" s="10"/>
      <c r="D73" s="11"/>
      <c r="E73" s="13" t="str">
        <f aca="false">IF(COUNTA(A73:D73)=0,"",IF(AND(ISTEXT(B73),LEN(B73)=8,EXACT(LEFT(B73,4),"USE-"),ISNUMBER(FIND(MID(B73,5,1)&amp;"x","0x1x2x3x4x5x6x7x8x9x")),ISNUMBER(FIND(MID(B73,6,1)&amp;"x","0x1x2x3x4x5x6x7x8x9x")),ISNUMBER(FIND(MID(B73,7,1)&amp;"x","0x1x2x3x4x5x6x7x8x9x")),ISNUMBER(FIND(MID(B73,8,1)&amp;"x","0x1x2x3x4x5x6x7x8x9x"))),IF(COUNTIFS(取得!$A$8:$A$38,B73)=1,INDEX(取得!$B$8:$B$38,MATCH(B73,取得!$A$8:$A$38,0)),NA()),NA()))</f>
        <v/>
      </c>
      <c r="F73" s="13" t="str">
        <f aca="false">IF(COUNTA(A73:D73)=0,"",IF(AND(ISTEXT(C73),LEN(C73)=8,EXACT(LEFT(C73,4),"GRT-"),ISNUMBER(FIND(MID(C73,5,1)&amp;"x","0x1x2x3x4x5x6x7x8x9x")),ISNUMBER(FIND(MID(C73,6,1)&amp;"x","0x1x2x3x4x5x6x7x8x9x")),ISNUMBER(FIND(MID(C73,7,1)&amp;"x","0x1x2x3x4x5x6x7x8x9x")),ISNUMBER(FIND(MID(C73,8,1)&amp;"x","0x1x2x3x4x5x6x7x8x9x"))),IF(COUNTIFS(付与!$A$8:$A$27,C73)=1,INDEX(付与!$B$8:$B$27,MATCH(C73,付与!$A$8:$A$27,0)),NA()),NA()))</f>
        <v/>
      </c>
      <c r="G73" s="13" t="str">
        <f aca="false">IF(COUNTA(A73:D73)=0,"",IF(AND(ISTEXT(C73),LEN(C73)=8,EXACT(LEFT(C73,4),"GRT-"),ISNUMBER(FIND(MID(C73,5,1)&amp;"x","0x1x2x3x4x5x6x7x8x9x")),ISNUMBER(FIND(MID(C73,6,1)&amp;"x","0x1x2x3x4x5x6x7x8x9x")),ISNUMBER(FIND(MID(C73,7,1)&amp;"x","0x1x2x3x4x5x6x7x8x9x")),ISNUMBER(FIND(MID(C73,8,1)&amp;"x","0x1x2x3x4x5x6x7x8x9x"))),IF(COUNTIFS(付与!$A$8:$A$27,C73)=1,INDEX(付与!$C$8:$C$27,MATCH(C73,付与!$A$8:$A$27,0)),NA()),NA()))</f>
        <v/>
      </c>
      <c r="H73" s="1" t="str">
        <f aca="false">IF(COUNTA(A73:D73)=0,"",IF(NOT(AND(ISTEXT(A73),LEN(A73)=8,EXACT(LEFT(A73,4),"ALL-"),ISNUMBER(FIND(MID(A73,5,1)&amp;"x","0x1x2x3x4x5x6x7x8x9x")),ISNUMBER(FIND(MID(A73,6,1)&amp;"x","0x1x2x3x4x5x6x7x8x9x")),ISNUMBER(FIND(MID(A73,7,1)&amp;"x","0x1x2x3x4x5x6x7x8x9x")),ISNUMBER(FIND(MID(A73,8,1)&amp;"x","0x1x2x3x4x5x6x7x8x9x")))),"IDはALL-と半角数字4桁",IF(COUNTIFS($A$8:$A$107,A73)&gt;1,"配分IDが重複",IF(NOT(AND(ISTEXT(B73),LEN(B73)=8,EXACT(LEFT(B73,4),"USE-"),ISNUMBER(FIND(MID(B73,5,1)&amp;"x","0x1x2x3x4x5x6x7x8x9x")),ISNUMBER(FIND(MID(B73,6,1)&amp;"x","0x1x2x3x4x5x6x7x8x9x")),ISNUMBER(FIND(MID(B73,7,1)&amp;"x","0x1x2x3x4x5x6x7x8x9x")),ISNUMBER(FIND(MID(B73,8,1)&amp;"x","0x1x2x3x4x5x6x7x8x9x")))),"取得IDの形式を確認",IF(COUNTIFS(取得!$A$8:$A$38,B73)&lt;&gt;1,"取得IDが不明・重複",IF(NOT(AND(ISTEXT(C73),LEN(C73)=8,EXACT(LEFT(C73,4),"GRT-"),ISNUMBER(FIND(MID(C73,5,1)&amp;"x","0x1x2x3x4x5x6x7x8x9x")),ISNUMBER(FIND(MID(C73,6,1)&amp;"x","0x1x2x3x4x5x6x7x8x9x")),ISNUMBER(FIND(MID(C73,7,1)&amp;"x","0x1x2x3x4x5x6x7x8x9x")),ISNUMBER(FIND(MID(C73,8,1)&amp;"x","0x1x2x3x4x5x6x7x8x9x")))),"付与IDの形式を確認",IF(COUNTIFS(付与!$A$8:$A$27,C73)&lt;&gt;1,"付与IDが不明・重複",IF(NOT(AND(ISNUMBER(D73),OR(D73=0.5,D73=1))),"配分は0.5日または1日",IF(COUNTIFS($B$8:$B$107,B73,$C$8:$C$107,C73)&gt;1,"同じ取得/付与の組合せが重複",IF(OR(E73&lt;F73,E73&gt;G73),"取得日が有効期間外","確認済み"))))))))))</f>
        <v/>
      </c>
      <c r="I73" s="1" t="str">
        <f aca="false">IF(H73="","",IF(H73="確認済み",0,1))</f>
        <v/>
      </c>
      <c r="J73" s="4" t="str">
        <f aca="false">IF(H73="","",IF(OR(I73&lt;&gt;0,有休残数!$I$3&lt;&gt;0),NA(),IF(E73&lt;=有休残数!$B$3,D73,0)))</f>
        <v/>
      </c>
      <c r="K73" s="1" t="str">
        <f aca="false">IF(H73="","",IF(I73&lt;&gt;0,0,IF(有休残数!$I$3&lt;&gt;0,0,IF(AND(ISNUMBER(E73),E73=INDEX(取得!$B$8:$B$38,MATCH(B73,取得!$A$8:$A$38,0)),ISNUMBER(F73),F73=INDEX(付与!$B$8:$B$27,MATCH(C73,付与!$A$8:$A$27,0)),ISNUMBER(G73),G73=INDEX(付与!$C$8:$C$27,MATCH(C73,付与!$A$8:$A$27,0)),ISNUMBER(J73),J73=IF(E73&lt;=有休残数!$B$3,D73,0)),0,1))))</f>
        <v/>
      </c>
    </row>
    <row r="74" customFormat="false" ht="32" hidden="false" customHeight="true" outlineLevel="0" collapsed="false">
      <c r="A74" s="10"/>
      <c r="B74" s="10"/>
      <c r="C74" s="10"/>
      <c r="D74" s="11"/>
      <c r="E74" s="13" t="str">
        <f aca="false">IF(COUNTA(A74:D74)=0,"",IF(AND(ISTEXT(B74),LEN(B74)=8,EXACT(LEFT(B74,4),"USE-"),ISNUMBER(FIND(MID(B74,5,1)&amp;"x","0x1x2x3x4x5x6x7x8x9x")),ISNUMBER(FIND(MID(B74,6,1)&amp;"x","0x1x2x3x4x5x6x7x8x9x")),ISNUMBER(FIND(MID(B74,7,1)&amp;"x","0x1x2x3x4x5x6x7x8x9x")),ISNUMBER(FIND(MID(B74,8,1)&amp;"x","0x1x2x3x4x5x6x7x8x9x"))),IF(COUNTIFS(取得!$A$8:$A$38,B74)=1,INDEX(取得!$B$8:$B$38,MATCH(B74,取得!$A$8:$A$38,0)),NA()),NA()))</f>
        <v/>
      </c>
      <c r="F74" s="13" t="str">
        <f aca="false">IF(COUNTA(A74:D74)=0,"",IF(AND(ISTEXT(C74),LEN(C74)=8,EXACT(LEFT(C74,4),"GRT-"),ISNUMBER(FIND(MID(C74,5,1)&amp;"x","0x1x2x3x4x5x6x7x8x9x")),ISNUMBER(FIND(MID(C74,6,1)&amp;"x","0x1x2x3x4x5x6x7x8x9x")),ISNUMBER(FIND(MID(C74,7,1)&amp;"x","0x1x2x3x4x5x6x7x8x9x")),ISNUMBER(FIND(MID(C74,8,1)&amp;"x","0x1x2x3x4x5x6x7x8x9x"))),IF(COUNTIFS(付与!$A$8:$A$27,C74)=1,INDEX(付与!$B$8:$B$27,MATCH(C74,付与!$A$8:$A$27,0)),NA()),NA()))</f>
        <v/>
      </c>
      <c r="G74" s="13" t="str">
        <f aca="false">IF(COUNTA(A74:D74)=0,"",IF(AND(ISTEXT(C74),LEN(C74)=8,EXACT(LEFT(C74,4),"GRT-"),ISNUMBER(FIND(MID(C74,5,1)&amp;"x","0x1x2x3x4x5x6x7x8x9x")),ISNUMBER(FIND(MID(C74,6,1)&amp;"x","0x1x2x3x4x5x6x7x8x9x")),ISNUMBER(FIND(MID(C74,7,1)&amp;"x","0x1x2x3x4x5x6x7x8x9x")),ISNUMBER(FIND(MID(C74,8,1)&amp;"x","0x1x2x3x4x5x6x7x8x9x"))),IF(COUNTIFS(付与!$A$8:$A$27,C74)=1,INDEX(付与!$C$8:$C$27,MATCH(C74,付与!$A$8:$A$27,0)),NA()),NA()))</f>
        <v/>
      </c>
      <c r="H74" s="1" t="str">
        <f aca="false">IF(COUNTA(A74:D74)=0,"",IF(NOT(AND(ISTEXT(A74),LEN(A74)=8,EXACT(LEFT(A74,4),"ALL-"),ISNUMBER(FIND(MID(A74,5,1)&amp;"x","0x1x2x3x4x5x6x7x8x9x")),ISNUMBER(FIND(MID(A74,6,1)&amp;"x","0x1x2x3x4x5x6x7x8x9x")),ISNUMBER(FIND(MID(A74,7,1)&amp;"x","0x1x2x3x4x5x6x7x8x9x")),ISNUMBER(FIND(MID(A74,8,1)&amp;"x","0x1x2x3x4x5x6x7x8x9x")))),"IDはALL-と半角数字4桁",IF(COUNTIFS($A$8:$A$107,A74)&gt;1,"配分IDが重複",IF(NOT(AND(ISTEXT(B74),LEN(B74)=8,EXACT(LEFT(B74,4),"USE-"),ISNUMBER(FIND(MID(B74,5,1)&amp;"x","0x1x2x3x4x5x6x7x8x9x")),ISNUMBER(FIND(MID(B74,6,1)&amp;"x","0x1x2x3x4x5x6x7x8x9x")),ISNUMBER(FIND(MID(B74,7,1)&amp;"x","0x1x2x3x4x5x6x7x8x9x")),ISNUMBER(FIND(MID(B74,8,1)&amp;"x","0x1x2x3x4x5x6x7x8x9x")))),"取得IDの形式を確認",IF(COUNTIFS(取得!$A$8:$A$38,B74)&lt;&gt;1,"取得IDが不明・重複",IF(NOT(AND(ISTEXT(C74),LEN(C74)=8,EXACT(LEFT(C74,4),"GRT-"),ISNUMBER(FIND(MID(C74,5,1)&amp;"x","0x1x2x3x4x5x6x7x8x9x")),ISNUMBER(FIND(MID(C74,6,1)&amp;"x","0x1x2x3x4x5x6x7x8x9x")),ISNUMBER(FIND(MID(C74,7,1)&amp;"x","0x1x2x3x4x5x6x7x8x9x")),ISNUMBER(FIND(MID(C74,8,1)&amp;"x","0x1x2x3x4x5x6x7x8x9x")))),"付与IDの形式を確認",IF(COUNTIFS(付与!$A$8:$A$27,C74)&lt;&gt;1,"付与IDが不明・重複",IF(NOT(AND(ISNUMBER(D74),OR(D74=0.5,D74=1))),"配分は0.5日または1日",IF(COUNTIFS($B$8:$B$107,B74,$C$8:$C$107,C74)&gt;1,"同じ取得/付与の組合せが重複",IF(OR(E74&lt;F74,E74&gt;G74),"取得日が有効期間外","確認済み"))))))))))</f>
        <v/>
      </c>
      <c r="I74" s="1" t="str">
        <f aca="false">IF(H74="","",IF(H74="確認済み",0,1))</f>
        <v/>
      </c>
      <c r="J74" s="4" t="str">
        <f aca="false">IF(H74="","",IF(OR(I74&lt;&gt;0,有休残数!$I$3&lt;&gt;0),NA(),IF(E74&lt;=有休残数!$B$3,D74,0)))</f>
        <v/>
      </c>
      <c r="K74" s="1" t="str">
        <f aca="false">IF(H74="","",IF(I74&lt;&gt;0,0,IF(有休残数!$I$3&lt;&gt;0,0,IF(AND(ISNUMBER(E74),E74=INDEX(取得!$B$8:$B$38,MATCH(B74,取得!$A$8:$A$38,0)),ISNUMBER(F74),F74=INDEX(付与!$B$8:$B$27,MATCH(C74,付与!$A$8:$A$27,0)),ISNUMBER(G74),G74=INDEX(付与!$C$8:$C$27,MATCH(C74,付与!$A$8:$A$27,0)),ISNUMBER(J74),J74=IF(E74&lt;=有休残数!$B$3,D74,0)),0,1))))</f>
        <v/>
      </c>
    </row>
    <row r="75" customFormat="false" ht="32" hidden="false" customHeight="true" outlineLevel="0" collapsed="false">
      <c r="A75" s="10"/>
      <c r="B75" s="10"/>
      <c r="C75" s="10"/>
      <c r="D75" s="11"/>
      <c r="E75" s="13" t="str">
        <f aca="false">IF(COUNTA(A75:D75)=0,"",IF(AND(ISTEXT(B75),LEN(B75)=8,EXACT(LEFT(B75,4),"USE-"),ISNUMBER(FIND(MID(B75,5,1)&amp;"x","0x1x2x3x4x5x6x7x8x9x")),ISNUMBER(FIND(MID(B75,6,1)&amp;"x","0x1x2x3x4x5x6x7x8x9x")),ISNUMBER(FIND(MID(B75,7,1)&amp;"x","0x1x2x3x4x5x6x7x8x9x")),ISNUMBER(FIND(MID(B75,8,1)&amp;"x","0x1x2x3x4x5x6x7x8x9x"))),IF(COUNTIFS(取得!$A$8:$A$38,B75)=1,INDEX(取得!$B$8:$B$38,MATCH(B75,取得!$A$8:$A$38,0)),NA()),NA()))</f>
        <v/>
      </c>
      <c r="F75" s="13" t="str">
        <f aca="false">IF(COUNTA(A75:D75)=0,"",IF(AND(ISTEXT(C75),LEN(C75)=8,EXACT(LEFT(C75,4),"GRT-"),ISNUMBER(FIND(MID(C75,5,1)&amp;"x","0x1x2x3x4x5x6x7x8x9x")),ISNUMBER(FIND(MID(C75,6,1)&amp;"x","0x1x2x3x4x5x6x7x8x9x")),ISNUMBER(FIND(MID(C75,7,1)&amp;"x","0x1x2x3x4x5x6x7x8x9x")),ISNUMBER(FIND(MID(C75,8,1)&amp;"x","0x1x2x3x4x5x6x7x8x9x"))),IF(COUNTIFS(付与!$A$8:$A$27,C75)=1,INDEX(付与!$B$8:$B$27,MATCH(C75,付与!$A$8:$A$27,0)),NA()),NA()))</f>
        <v/>
      </c>
      <c r="G75" s="13" t="str">
        <f aca="false">IF(COUNTA(A75:D75)=0,"",IF(AND(ISTEXT(C75),LEN(C75)=8,EXACT(LEFT(C75,4),"GRT-"),ISNUMBER(FIND(MID(C75,5,1)&amp;"x","0x1x2x3x4x5x6x7x8x9x")),ISNUMBER(FIND(MID(C75,6,1)&amp;"x","0x1x2x3x4x5x6x7x8x9x")),ISNUMBER(FIND(MID(C75,7,1)&amp;"x","0x1x2x3x4x5x6x7x8x9x")),ISNUMBER(FIND(MID(C75,8,1)&amp;"x","0x1x2x3x4x5x6x7x8x9x"))),IF(COUNTIFS(付与!$A$8:$A$27,C75)=1,INDEX(付与!$C$8:$C$27,MATCH(C75,付与!$A$8:$A$27,0)),NA()),NA()))</f>
        <v/>
      </c>
      <c r="H75" s="1" t="str">
        <f aca="false">IF(COUNTA(A75:D75)=0,"",IF(NOT(AND(ISTEXT(A75),LEN(A75)=8,EXACT(LEFT(A75,4),"ALL-"),ISNUMBER(FIND(MID(A75,5,1)&amp;"x","0x1x2x3x4x5x6x7x8x9x")),ISNUMBER(FIND(MID(A75,6,1)&amp;"x","0x1x2x3x4x5x6x7x8x9x")),ISNUMBER(FIND(MID(A75,7,1)&amp;"x","0x1x2x3x4x5x6x7x8x9x")),ISNUMBER(FIND(MID(A75,8,1)&amp;"x","0x1x2x3x4x5x6x7x8x9x")))),"IDはALL-と半角数字4桁",IF(COUNTIFS($A$8:$A$107,A75)&gt;1,"配分IDが重複",IF(NOT(AND(ISTEXT(B75),LEN(B75)=8,EXACT(LEFT(B75,4),"USE-"),ISNUMBER(FIND(MID(B75,5,1)&amp;"x","0x1x2x3x4x5x6x7x8x9x")),ISNUMBER(FIND(MID(B75,6,1)&amp;"x","0x1x2x3x4x5x6x7x8x9x")),ISNUMBER(FIND(MID(B75,7,1)&amp;"x","0x1x2x3x4x5x6x7x8x9x")),ISNUMBER(FIND(MID(B75,8,1)&amp;"x","0x1x2x3x4x5x6x7x8x9x")))),"取得IDの形式を確認",IF(COUNTIFS(取得!$A$8:$A$38,B75)&lt;&gt;1,"取得IDが不明・重複",IF(NOT(AND(ISTEXT(C75),LEN(C75)=8,EXACT(LEFT(C75,4),"GRT-"),ISNUMBER(FIND(MID(C75,5,1)&amp;"x","0x1x2x3x4x5x6x7x8x9x")),ISNUMBER(FIND(MID(C75,6,1)&amp;"x","0x1x2x3x4x5x6x7x8x9x")),ISNUMBER(FIND(MID(C75,7,1)&amp;"x","0x1x2x3x4x5x6x7x8x9x")),ISNUMBER(FIND(MID(C75,8,1)&amp;"x","0x1x2x3x4x5x6x7x8x9x")))),"付与IDの形式を確認",IF(COUNTIFS(付与!$A$8:$A$27,C75)&lt;&gt;1,"付与IDが不明・重複",IF(NOT(AND(ISNUMBER(D75),OR(D75=0.5,D75=1))),"配分は0.5日または1日",IF(COUNTIFS($B$8:$B$107,B75,$C$8:$C$107,C75)&gt;1,"同じ取得/付与の組合せが重複",IF(OR(E75&lt;F75,E75&gt;G75),"取得日が有効期間外","確認済み"))))))))))</f>
        <v/>
      </c>
      <c r="I75" s="1" t="str">
        <f aca="false">IF(H75="","",IF(H75="確認済み",0,1))</f>
        <v/>
      </c>
      <c r="J75" s="4" t="str">
        <f aca="false">IF(H75="","",IF(OR(I75&lt;&gt;0,有休残数!$I$3&lt;&gt;0),NA(),IF(E75&lt;=有休残数!$B$3,D75,0)))</f>
        <v/>
      </c>
      <c r="K75" s="1" t="str">
        <f aca="false">IF(H75="","",IF(I75&lt;&gt;0,0,IF(有休残数!$I$3&lt;&gt;0,0,IF(AND(ISNUMBER(E75),E75=INDEX(取得!$B$8:$B$38,MATCH(B75,取得!$A$8:$A$38,0)),ISNUMBER(F75),F75=INDEX(付与!$B$8:$B$27,MATCH(C75,付与!$A$8:$A$27,0)),ISNUMBER(G75),G75=INDEX(付与!$C$8:$C$27,MATCH(C75,付与!$A$8:$A$27,0)),ISNUMBER(J75),J75=IF(E75&lt;=有休残数!$B$3,D75,0)),0,1))))</f>
        <v/>
      </c>
    </row>
    <row r="76" customFormat="false" ht="32" hidden="false" customHeight="true" outlineLevel="0" collapsed="false">
      <c r="A76" s="10"/>
      <c r="B76" s="10"/>
      <c r="C76" s="10"/>
      <c r="D76" s="11"/>
      <c r="E76" s="13" t="str">
        <f aca="false">IF(COUNTA(A76:D76)=0,"",IF(AND(ISTEXT(B76),LEN(B76)=8,EXACT(LEFT(B76,4),"USE-"),ISNUMBER(FIND(MID(B76,5,1)&amp;"x","0x1x2x3x4x5x6x7x8x9x")),ISNUMBER(FIND(MID(B76,6,1)&amp;"x","0x1x2x3x4x5x6x7x8x9x")),ISNUMBER(FIND(MID(B76,7,1)&amp;"x","0x1x2x3x4x5x6x7x8x9x")),ISNUMBER(FIND(MID(B76,8,1)&amp;"x","0x1x2x3x4x5x6x7x8x9x"))),IF(COUNTIFS(取得!$A$8:$A$38,B76)=1,INDEX(取得!$B$8:$B$38,MATCH(B76,取得!$A$8:$A$38,0)),NA()),NA()))</f>
        <v/>
      </c>
      <c r="F76" s="13" t="str">
        <f aca="false">IF(COUNTA(A76:D76)=0,"",IF(AND(ISTEXT(C76),LEN(C76)=8,EXACT(LEFT(C76,4),"GRT-"),ISNUMBER(FIND(MID(C76,5,1)&amp;"x","0x1x2x3x4x5x6x7x8x9x")),ISNUMBER(FIND(MID(C76,6,1)&amp;"x","0x1x2x3x4x5x6x7x8x9x")),ISNUMBER(FIND(MID(C76,7,1)&amp;"x","0x1x2x3x4x5x6x7x8x9x")),ISNUMBER(FIND(MID(C76,8,1)&amp;"x","0x1x2x3x4x5x6x7x8x9x"))),IF(COUNTIFS(付与!$A$8:$A$27,C76)=1,INDEX(付与!$B$8:$B$27,MATCH(C76,付与!$A$8:$A$27,0)),NA()),NA()))</f>
        <v/>
      </c>
      <c r="G76" s="13" t="str">
        <f aca="false">IF(COUNTA(A76:D76)=0,"",IF(AND(ISTEXT(C76),LEN(C76)=8,EXACT(LEFT(C76,4),"GRT-"),ISNUMBER(FIND(MID(C76,5,1)&amp;"x","0x1x2x3x4x5x6x7x8x9x")),ISNUMBER(FIND(MID(C76,6,1)&amp;"x","0x1x2x3x4x5x6x7x8x9x")),ISNUMBER(FIND(MID(C76,7,1)&amp;"x","0x1x2x3x4x5x6x7x8x9x")),ISNUMBER(FIND(MID(C76,8,1)&amp;"x","0x1x2x3x4x5x6x7x8x9x"))),IF(COUNTIFS(付与!$A$8:$A$27,C76)=1,INDEX(付与!$C$8:$C$27,MATCH(C76,付与!$A$8:$A$27,0)),NA()),NA()))</f>
        <v/>
      </c>
      <c r="H76" s="1" t="str">
        <f aca="false">IF(COUNTA(A76:D76)=0,"",IF(NOT(AND(ISTEXT(A76),LEN(A76)=8,EXACT(LEFT(A76,4),"ALL-"),ISNUMBER(FIND(MID(A76,5,1)&amp;"x","0x1x2x3x4x5x6x7x8x9x")),ISNUMBER(FIND(MID(A76,6,1)&amp;"x","0x1x2x3x4x5x6x7x8x9x")),ISNUMBER(FIND(MID(A76,7,1)&amp;"x","0x1x2x3x4x5x6x7x8x9x")),ISNUMBER(FIND(MID(A76,8,1)&amp;"x","0x1x2x3x4x5x6x7x8x9x")))),"IDはALL-と半角数字4桁",IF(COUNTIFS($A$8:$A$107,A76)&gt;1,"配分IDが重複",IF(NOT(AND(ISTEXT(B76),LEN(B76)=8,EXACT(LEFT(B76,4),"USE-"),ISNUMBER(FIND(MID(B76,5,1)&amp;"x","0x1x2x3x4x5x6x7x8x9x")),ISNUMBER(FIND(MID(B76,6,1)&amp;"x","0x1x2x3x4x5x6x7x8x9x")),ISNUMBER(FIND(MID(B76,7,1)&amp;"x","0x1x2x3x4x5x6x7x8x9x")),ISNUMBER(FIND(MID(B76,8,1)&amp;"x","0x1x2x3x4x5x6x7x8x9x")))),"取得IDの形式を確認",IF(COUNTIFS(取得!$A$8:$A$38,B76)&lt;&gt;1,"取得IDが不明・重複",IF(NOT(AND(ISTEXT(C76),LEN(C76)=8,EXACT(LEFT(C76,4),"GRT-"),ISNUMBER(FIND(MID(C76,5,1)&amp;"x","0x1x2x3x4x5x6x7x8x9x")),ISNUMBER(FIND(MID(C76,6,1)&amp;"x","0x1x2x3x4x5x6x7x8x9x")),ISNUMBER(FIND(MID(C76,7,1)&amp;"x","0x1x2x3x4x5x6x7x8x9x")),ISNUMBER(FIND(MID(C76,8,1)&amp;"x","0x1x2x3x4x5x6x7x8x9x")))),"付与IDの形式を確認",IF(COUNTIFS(付与!$A$8:$A$27,C76)&lt;&gt;1,"付与IDが不明・重複",IF(NOT(AND(ISNUMBER(D76),OR(D76=0.5,D76=1))),"配分は0.5日または1日",IF(COUNTIFS($B$8:$B$107,B76,$C$8:$C$107,C76)&gt;1,"同じ取得/付与の組合せが重複",IF(OR(E76&lt;F76,E76&gt;G76),"取得日が有効期間外","確認済み"))))))))))</f>
        <v/>
      </c>
      <c r="I76" s="1" t="str">
        <f aca="false">IF(H76="","",IF(H76="確認済み",0,1))</f>
        <v/>
      </c>
      <c r="J76" s="4" t="str">
        <f aca="false">IF(H76="","",IF(OR(I76&lt;&gt;0,有休残数!$I$3&lt;&gt;0),NA(),IF(E76&lt;=有休残数!$B$3,D76,0)))</f>
        <v/>
      </c>
      <c r="K76" s="1" t="str">
        <f aca="false">IF(H76="","",IF(I76&lt;&gt;0,0,IF(有休残数!$I$3&lt;&gt;0,0,IF(AND(ISNUMBER(E76),E76=INDEX(取得!$B$8:$B$38,MATCH(B76,取得!$A$8:$A$38,0)),ISNUMBER(F76),F76=INDEX(付与!$B$8:$B$27,MATCH(C76,付与!$A$8:$A$27,0)),ISNUMBER(G76),G76=INDEX(付与!$C$8:$C$27,MATCH(C76,付与!$A$8:$A$27,0)),ISNUMBER(J76),J76=IF(E76&lt;=有休残数!$B$3,D76,0)),0,1))))</f>
        <v/>
      </c>
    </row>
    <row r="77" customFormat="false" ht="32" hidden="false" customHeight="true" outlineLevel="0" collapsed="false">
      <c r="A77" s="10"/>
      <c r="B77" s="10"/>
      <c r="C77" s="10"/>
      <c r="D77" s="11"/>
      <c r="E77" s="13" t="str">
        <f aca="false">IF(COUNTA(A77:D77)=0,"",IF(AND(ISTEXT(B77),LEN(B77)=8,EXACT(LEFT(B77,4),"USE-"),ISNUMBER(FIND(MID(B77,5,1)&amp;"x","0x1x2x3x4x5x6x7x8x9x")),ISNUMBER(FIND(MID(B77,6,1)&amp;"x","0x1x2x3x4x5x6x7x8x9x")),ISNUMBER(FIND(MID(B77,7,1)&amp;"x","0x1x2x3x4x5x6x7x8x9x")),ISNUMBER(FIND(MID(B77,8,1)&amp;"x","0x1x2x3x4x5x6x7x8x9x"))),IF(COUNTIFS(取得!$A$8:$A$38,B77)=1,INDEX(取得!$B$8:$B$38,MATCH(B77,取得!$A$8:$A$38,0)),NA()),NA()))</f>
        <v/>
      </c>
      <c r="F77" s="13" t="str">
        <f aca="false">IF(COUNTA(A77:D77)=0,"",IF(AND(ISTEXT(C77),LEN(C77)=8,EXACT(LEFT(C77,4),"GRT-"),ISNUMBER(FIND(MID(C77,5,1)&amp;"x","0x1x2x3x4x5x6x7x8x9x")),ISNUMBER(FIND(MID(C77,6,1)&amp;"x","0x1x2x3x4x5x6x7x8x9x")),ISNUMBER(FIND(MID(C77,7,1)&amp;"x","0x1x2x3x4x5x6x7x8x9x")),ISNUMBER(FIND(MID(C77,8,1)&amp;"x","0x1x2x3x4x5x6x7x8x9x"))),IF(COUNTIFS(付与!$A$8:$A$27,C77)=1,INDEX(付与!$B$8:$B$27,MATCH(C77,付与!$A$8:$A$27,0)),NA()),NA()))</f>
        <v/>
      </c>
      <c r="G77" s="13" t="str">
        <f aca="false">IF(COUNTA(A77:D77)=0,"",IF(AND(ISTEXT(C77),LEN(C77)=8,EXACT(LEFT(C77,4),"GRT-"),ISNUMBER(FIND(MID(C77,5,1)&amp;"x","0x1x2x3x4x5x6x7x8x9x")),ISNUMBER(FIND(MID(C77,6,1)&amp;"x","0x1x2x3x4x5x6x7x8x9x")),ISNUMBER(FIND(MID(C77,7,1)&amp;"x","0x1x2x3x4x5x6x7x8x9x")),ISNUMBER(FIND(MID(C77,8,1)&amp;"x","0x1x2x3x4x5x6x7x8x9x"))),IF(COUNTIFS(付与!$A$8:$A$27,C77)=1,INDEX(付与!$C$8:$C$27,MATCH(C77,付与!$A$8:$A$27,0)),NA()),NA()))</f>
        <v/>
      </c>
      <c r="H77" s="1" t="str">
        <f aca="false">IF(COUNTA(A77:D77)=0,"",IF(NOT(AND(ISTEXT(A77),LEN(A77)=8,EXACT(LEFT(A77,4),"ALL-"),ISNUMBER(FIND(MID(A77,5,1)&amp;"x","0x1x2x3x4x5x6x7x8x9x")),ISNUMBER(FIND(MID(A77,6,1)&amp;"x","0x1x2x3x4x5x6x7x8x9x")),ISNUMBER(FIND(MID(A77,7,1)&amp;"x","0x1x2x3x4x5x6x7x8x9x")),ISNUMBER(FIND(MID(A77,8,1)&amp;"x","0x1x2x3x4x5x6x7x8x9x")))),"IDはALL-と半角数字4桁",IF(COUNTIFS($A$8:$A$107,A77)&gt;1,"配分IDが重複",IF(NOT(AND(ISTEXT(B77),LEN(B77)=8,EXACT(LEFT(B77,4),"USE-"),ISNUMBER(FIND(MID(B77,5,1)&amp;"x","0x1x2x3x4x5x6x7x8x9x")),ISNUMBER(FIND(MID(B77,6,1)&amp;"x","0x1x2x3x4x5x6x7x8x9x")),ISNUMBER(FIND(MID(B77,7,1)&amp;"x","0x1x2x3x4x5x6x7x8x9x")),ISNUMBER(FIND(MID(B77,8,1)&amp;"x","0x1x2x3x4x5x6x7x8x9x")))),"取得IDの形式を確認",IF(COUNTIFS(取得!$A$8:$A$38,B77)&lt;&gt;1,"取得IDが不明・重複",IF(NOT(AND(ISTEXT(C77),LEN(C77)=8,EXACT(LEFT(C77,4),"GRT-"),ISNUMBER(FIND(MID(C77,5,1)&amp;"x","0x1x2x3x4x5x6x7x8x9x")),ISNUMBER(FIND(MID(C77,6,1)&amp;"x","0x1x2x3x4x5x6x7x8x9x")),ISNUMBER(FIND(MID(C77,7,1)&amp;"x","0x1x2x3x4x5x6x7x8x9x")),ISNUMBER(FIND(MID(C77,8,1)&amp;"x","0x1x2x3x4x5x6x7x8x9x")))),"付与IDの形式を確認",IF(COUNTIFS(付与!$A$8:$A$27,C77)&lt;&gt;1,"付与IDが不明・重複",IF(NOT(AND(ISNUMBER(D77),OR(D77=0.5,D77=1))),"配分は0.5日または1日",IF(COUNTIFS($B$8:$B$107,B77,$C$8:$C$107,C77)&gt;1,"同じ取得/付与の組合せが重複",IF(OR(E77&lt;F77,E77&gt;G77),"取得日が有効期間外","確認済み"))))))))))</f>
        <v/>
      </c>
      <c r="I77" s="1" t="str">
        <f aca="false">IF(H77="","",IF(H77="確認済み",0,1))</f>
        <v/>
      </c>
      <c r="J77" s="4" t="str">
        <f aca="false">IF(H77="","",IF(OR(I77&lt;&gt;0,有休残数!$I$3&lt;&gt;0),NA(),IF(E77&lt;=有休残数!$B$3,D77,0)))</f>
        <v/>
      </c>
      <c r="K77" s="1" t="str">
        <f aca="false">IF(H77="","",IF(I77&lt;&gt;0,0,IF(有休残数!$I$3&lt;&gt;0,0,IF(AND(ISNUMBER(E77),E77=INDEX(取得!$B$8:$B$38,MATCH(B77,取得!$A$8:$A$38,0)),ISNUMBER(F77),F77=INDEX(付与!$B$8:$B$27,MATCH(C77,付与!$A$8:$A$27,0)),ISNUMBER(G77),G77=INDEX(付与!$C$8:$C$27,MATCH(C77,付与!$A$8:$A$27,0)),ISNUMBER(J77),J77=IF(E77&lt;=有休残数!$B$3,D77,0)),0,1))))</f>
        <v/>
      </c>
    </row>
    <row r="78" customFormat="false" ht="32" hidden="false" customHeight="true" outlineLevel="0" collapsed="false">
      <c r="A78" s="10"/>
      <c r="B78" s="10"/>
      <c r="C78" s="10"/>
      <c r="D78" s="11"/>
      <c r="E78" s="13" t="str">
        <f aca="false">IF(COUNTA(A78:D78)=0,"",IF(AND(ISTEXT(B78),LEN(B78)=8,EXACT(LEFT(B78,4),"USE-"),ISNUMBER(FIND(MID(B78,5,1)&amp;"x","0x1x2x3x4x5x6x7x8x9x")),ISNUMBER(FIND(MID(B78,6,1)&amp;"x","0x1x2x3x4x5x6x7x8x9x")),ISNUMBER(FIND(MID(B78,7,1)&amp;"x","0x1x2x3x4x5x6x7x8x9x")),ISNUMBER(FIND(MID(B78,8,1)&amp;"x","0x1x2x3x4x5x6x7x8x9x"))),IF(COUNTIFS(取得!$A$8:$A$38,B78)=1,INDEX(取得!$B$8:$B$38,MATCH(B78,取得!$A$8:$A$38,0)),NA()),NA()))</f>
        <v/>
      </c>
      <c r="F78" s="13" t="str">
        <f aca="false">IF(COUNTA(A78:D78)=0,"",IF(AND(ISTEXT(C78),LEN(C78)=8,EXACT(LEFT(C78,4),"GRT-"),ISNUMBER(FIND(MID(C78,5,1)&amp;"x","0x1x2x3x4x5x6x7x8x9x")),ISNUMBER(FIND(MID(C78,6,1)&amp;"x","0x1x2x3x4x5x6x7x8x9x")),ISNUMBER(FIND(MID(C78,7,1)&amp;"x","0x1x2x3x4x5x6x7x8x9x")),ISNUMBER(FIND(MID(C78,8,1)&amp;"x","0x1x2x3x4x5x6x7x8x9x"))),IF(COUNTIFS(付与!$A$8:$A$27,C78)=1,INDEX(付与!$B$8:$B$27,MATCH(C78,付与!$A$8:$A$27,0)),NA()),NA()))</f>
        <v/>
      </c>
      <c r="G78" s="13" t="str">
        <f aca="false">IF(COUNTA(A78:D78)=0,"",IF(AND(ISTEXT(C78),LEN(C78)=8,EXACT(LEFT(C78,4),"GRT-"),ISNUMBER(FIND(MID(C78,5,1)&amp;"x","0x1x2x3x4x5x6x7x8x9x")),ISNUMBER(FIND(MID(C78,6,1)&amp;"x","0x1x2x3x4x5x6x7x8x9x")),ISNUMBER(FIND(MID(C78,7,1)&amp;"x","0x1x2x3x4x5x6x7x8x9x")),ISNUMBER(FIND(MID(C78,8,1)&amp;"x","0x1x2x3x4x5x6x7x8x9x"))),IF(COUNTIFS(付与!$A$8:$A$27,C78)=1,INDEX(付与!$C$8:$C$27,MATCH(C78,付与!$A$8:$A$27,0)),NA()),NA()))</f>
        <v/>
      </c>
      <c r="H78" s="1" t="str">
        <f aca="false">IF(COUNTA(A78:D78)=0,"",IF(NOT(AND(ISTEXT(A78),LEN(A78)=8,EXACT(LEFT(A78,4),"ALL-"),ISNUMBER(FIND(MID(A78,5,1)&amp;"x","0x1x2x3x4x5x6x7x8x9x")),ISNUMBER(FIND(MID(A78,6,1)&amp;"x","0x1x2x3x4x5x6x7x8x9x")),ISNUMBER(FIND(MID(A78,7,1)&amp;"x","0x1x2x3x4x5x6x7x8x9x")),ISNUMBER(FIND(MID(A78,8,1)&amp;"x","0x1x2x3x4x5x6x7x8x9x")))),"IDはALL-と半角数字4桁",IF(COUNTIFS($A$8:$A$107,A78)&gt;1,"配分IDが重複",IF(NOT(AND(ISTEXT(B78),LEN(B78)=8,EXACT(LEFT(B78,4),"USE-"),ISNUMBER(FIND(MID(B78,5,1)&amp;"x","0x1x2x3x4x5x6x7x8x9x")),ISNUMBER(FIND(MID(B78,6,1)&amp;"x","0x1x2x3x4x5x6x7x8x9x")),ISNUMBER(FIND(MID(B78,7,1)&amp;"x","0x1x2x3x4x5x6x7x8x9x")),ISNUMBER(FIND(MID(B78,8,1)&amp;"x","0x1x2x3x4x5x6x7x8x9x")))),"取得IDの形式を確認",IF(COUNTIFS(取得!$A$8:$A$38,B78)&lt;&gt;1,"取得IDが不明・重複",IF(NOT(AND(ISTEXT(C78),LEN(C78)=8,EXACT(LEFT(C78,4),"GRT-"),ISNUMBER(FIND(MID(C78,5,1)&amp;"x","0x1x2x3x4x5x6x7x8x9x")),ISNUMBER(FIND(MID(C78,6,1)&amp;"x","0x1x2x3x4x5x6x7x8x9x")),ISNUMBER(FIND(MID(C78,7,1)&amp;"x","0x1x2x3x4x5x6x7x8x9x")),ISNUMBER(FIND(MID(C78,8,1)&amp;"x","0x1x2x3x4x5x6x7x8x9x")))),"付与IDの形式を確認",IF(COUNTIFS(付与!$A$8:$A$27,C78)&lt;&gt;1,"付与IDが不明・重複",IF(NOT(AND(ISNUMBER(D78),OR(D78=0.5,D78=1))),"配分は0.5日または1日",IF(COUNTIFS($B$8:$B$107,B78,$C$8:$C$107,C78)&gt;1,"同じ取得/付与の組合せが重複",IF(OR(E78&lt;F78,E78&gt;G78),"取得日が有効期間外","確認済み"))))))))))</f>
        <v/>
      </c>
      <c r="I78" s="1" t="str">
        <f aca="false">IF(H78="","",IF(H78="確認済み",0,1))</f>
        <v/>
      </c>
      <c r="J78" s="4" t="str">
        <f aca="false">IF(H78="","",IF(OR(I78&lt;&gt;0,有休残数!$I$3&lt;&gt;0),NA(),IF(E78&lt;=有休残数!$B$3,D78,0)))</f>
        <v/>
      </c>
      <c r="K78" s="1" t="str">
        <f aca="false">IF(H78="","",IF(I78&lt;&gt;0,0,IF(有休残数!$I$3&lt;&gt;0,0,IF(AND(ISNUMBER(E78),E78=INDEX(取得!$B$8:$B$38,MATCH(B78,取得!$A$8:$A$38,0)),ISNUMBER(F78),F78=INDEX(付与!$B$8:$B$27,MATCH(C78,付与!$A$8:$A$27,0)),ISNUMBER(G78),G78=INDEX(付与!$C$8:$C$27,MATCH(C78,付与!$A$8:$A$27,0)),ISNUMBER(J78),J78=IF(E78&lt;=有休残数!$B$3,D78,0)),0,1))))</f>
        <v/>
      </c>
    </row>
    <row r="79" customFormat="false" ht="32" hidden="false" customHeight="true" outlineLevel="0" collapsed="false">
      <c r="A79" s="10"/>
      <c r="B79" s="10"/>
      <c r="C79" s="10"/>
      <c r="D79" s="11"/>
      <c r="E79" s="13" t="str">
        <f aca="false">IF(COUNTA(A79:D79)=0,"",IF(AND(ISTEXT(B79),LEN(B79)=8,EXACT(LEFT(B79,4),"USE-"),ISNUMBER(FIND(MID(B79,5,1)&amp;"x","0x1x2x3x4x5x6x7x8x9x")),ISNUMBER(FIND(MID(B79,6,1)&amp;"x","0x1x2x3x4x5x6x7x8x9x")),ISNUMBER(FIND(MID(B79,7,1)&amp;"x","0x1x2x3x4x5x6x7x8x9x")),ISNUMBER(FIND(MID(B79,8,1)&amp;"x","0x1x2x3x4x5x6x7x8x9x"))),IF(COUNTIFS(取得!$A$8:$A$38,B79)=1,INDEX(取得!$B$8:$B$38,MATCH(B79,取得!$A$8:$A$38,0)),NA()),NA()))</f>
        <v/>
      </c>
      <c r="F79" s="13" t="str">
        <f aca="false">IF(COUNTA(A79:D79)=0,"",IF(AND(ISTEXT(C79),LEN(C79)=8,EXACT(LEFT(C79,4),"GRT-"),ISNUMBER(FIND(MID(C79,5,1)&amp;"x","0x1x2x3x4x5x6x7x8x9x")),ISNUMBER(FIND(MID(C79,6,1)&amp;"x","0x1x2x3x4x5x6x7x8x9x")),ISNUMBER(FIND(MID(C79,7,1)&amp;"x","0x1x2x3x4x5x6x7x8x9x")),ISNUMBER(FIND(MID(C79,8,1)&amp;"x","0x1x2x3x4x5x6x7x8x9x"))),IF(COUNTIFS(付与!$A$8:$A$27,C79)=1,INDEX(付与!$B$8:$B$27,MATCH(C79,付与!$A$8:$A$27,0)),NA()),NA()))</f>
        <v/>
      </c>
      <c r="G79" s="13" t="str">
        <f aca="false">IF(COUNTA(A79:D79)=0,"",IF(AND(ISTEXT(C79),LEN(C79)=8,EXACT(LEFT(C79,4),"GRT-"),ISNUMBER(FIND(MID(C79,5,1)&amp;"x","0x1x2x3x4x5x6x7x8x9x")),ISNUMBER(FIND(MID(C79,6,1)&amp;"x","0x1x2x3x4x5x6x7x8x9x")),ISNUMBER(FIND(MID(C79,7,1)&amp;"x","0x1x2x3x4x5x6x7x8x9x")),ISNUMBER(FIND(MID(C79,8,1)&amp;"x","0x1x2x3x4x5x6x7x8x9x"))),IF(COUNTIFS(付与!$A$8:$A$27,C79)=1,INDEX(付与!$C$8:$C$27,MATCH(C79,付与!$A$8:$A$27,0)),NA()),NA()))</f>
        <v/>
      </c>
      <c r="H79" s="1" t="str">
        <f aca="false">IF(COUNTA(A79:D79)=0,"",IF(NOT(AND(ISTEXT(A79),LEN(A79)=8,EXACT(LEFT(A79,4),"ALL-"),ISNUMBER(FIND(MID(A79,5,1)&amp;"x","0x1x2x3x4x5x6x7x8x9x")),ISNUMBER(FIND(MID(A79,6,1)&amp;"x","0x1x2x3x4x5x6x7x8x9x")),ISNUMBER(FIND(MID(A79,7,1)&amp;"x","0x1x2x3x4x5x6x7x8x9x")),ISNUMBER(FIND(MID(A79,8,1)&amp;"x","0x1x2x3x4x5x6x7x8x9x")))),"IDはALL-と半角数字4桁",IF(COUNTIFS($A$8:$A$107,A79)&gt;1,"配分IDが重複",IF(NOT(AND(ISTEXT(B79),LEN(B79)=8,EXACT(LEFT(B79,4),"USE-"),ISNUMBER(FIND(MID(B79,5,1)&amp;"x","0x1x2x3x4x5x6x7x8x9x")),ISNUMBER(FIND(MID(B79,6,1)&amp;"x","0x1x2x3x4x5x6x7x8x9x")),ISNUMBER(FIND(MID(B79,7,1)&amp;"x","0x1x2x3x4x5x6x7x8x9x")),ISNUMBER(FIND(MID(B79,8,1)&amp;"x","0x1x2x3x4x5x6x7x8x9x")))),"取得IDの形式を確認",IF(COUNTIFS(取得!$A$8:$A$38,B79)&lt;&gt;1,"取得IDが不明・重複",IF(NOT(AND(ISTEXT(C79),LEN(C79)=8,EXACT(LEFT(C79,4),"GRT-"),ISNUMBER(FIND(MID(C79,5,1)&amp;"x","0x1x2x3x4x5x6x7x8x9x")),ISNUMBER(FIND(MID(C79,6,1)&amp;"x","0x1x2x3x4x5x6x7x8x9x")),ISNUMBER(FIND(MID(C79,7,1)&amp;"x","0x1x2x3x4x5x6x7x8x9x")),ISNUMBER(FIND(MID(C79,8,1)&amp;"x","0x1x2x3x4x5x6x7x8x9x")))),"付与IDの形式を確認",IF(COUNTIFS(付与!$A$8:$A$27,C79)&lt;&gt;1,"付与IDが不明・重複",IF(NOT(AND(ISNUMBER(D79),OR(D79=0.5,D79=1))),"配分は0.5日または1日",IF(COUNTIFS($B$8:$B$107,B79,$C$8:$C$107,C79)&gt;1,"同じ取得/付与の組合せが重複",IF(OR(E79&lt;F79,E79&gt;G79),"取得日が有効期間外","確認済み"))))))))))</f>
        <v/>
      </c>
      <c r="I79" s="1" t="str">
        <f aca="false">IF(H79="","",IF(H79="確認済み",0,1))</f>
        <v/>
      </c>
      <c r="J79" s="4" t="str">
        <f aca="false">IF(H79="","",IF(OR(I79&lt;&gt;0,有休残数!$I$3&lt;&gt;0),NA(),IF(E79&lt;=有休残数!$B$3,D79,0)))</f>
        <v/>
      </c>
      <c r="K79" s="1" t="str">
        <f aca="false">IF(H79="","",IF(I79&lt;&gt;0,0,IF(有休残数!$I$3&lt;&gt;0,0,IF(AND(ISNUMBER(E79),E79=INDEX(取得!$B$8:$B$38,MATCH(B79,取得!$A$8:$A$38,0)),ISNUMBER(F79),F79=INDEX(付与!$B$8:$B$27,MATCH(C79,付与!$A$8:$A$27,0)),ISNUMBER(G79),G79=INDEX(付与!$C$8:$C$27,MATCH(C79,付与!$A$8:$A$27,0)),ISNUMBER(J79),J79=IF(E79&lt;=有休残数!$B$3,D79,0)),0,1))))</f>
        <v/>
      </c>
    </row>
    <row r="80" customFormat="false" ht="32" hidden="false" customHeight="true" outlineLevel="0" collapsed="false">
      <c r="A80" s="10"/>
      <c r="B80" s="10"/>
      <c r="C80" s="10"/>
      <c r="D80" s="11"/>
      <c r="E80" s="13" t="str">
        <f aca="false">IF(COUNTA(A80:D80)=0,"",IF(AND(ISTEXT(B80),LEN(B80)=8,EXACT(LEFT(B80,4),"USE-"),ISNUMBER(FIND(MID(B80,5,1)&amp;"x","0x1x2x3x4x5x6x7x8x9x")),ISNUMBER(FIND(MID(B80,6,1)&amp;"x","0x1x2x3x4x5x6x7x8x9x")),ISNUMBER(FIND(MID(B80,7,1)&amp;"x","0x1x2x3x4x5x6x7x8x9x")),ISNUMBER(FIND(MID(B80,8,1)&amp;"x","0x1x2x3x4x5x6x7x8x9x"))),IF(COUNTIFS(取得!$A$8:$A$38,B80)=1,INDEX(取得!$B$8:$B$38,MATCH(B80,取得!$A$8:$A$38,0)),NA()),NA()))</f>
        <v/>
      </c>
      <c r="F80" s="13" t="str">
        <f aca="false">IF(COUNTA(A80:D80)=0,"",IF(AND(ISTEXT(C80),LEN(C80)=8,EXACT(LEFT(C80,4),"GRT-"),ISNUMBER(FIND(MID(C80,5,1)&amp;"x","0x1x2x3x4x5x6x7x8x9x")),ISNUMBER(FIND(MID(C80,6,1)&amp;"x","0x1x2x3x4x5x6x7x8x9x")),ISNUMBER(FIND(MID(C80,7,1)&amp;"x","0x1x2x3x4x5x6x7x8x9x")),ISNUMBER(FIND(MID(C80,8,1)&amp;"x","0x1x2x3x4x5x6x7x8x9x"))),IF(COUNTIFS(付与!$A$8:$A$27,C80)=1,INDEX(付与!$B$8:$B$27,MATCH(C80,付与!$A$8:$A$27,0)),NA()),NA()))</f>
        <v/>
      </c>
      <c r="G80" s="13" t="str">
        <f aca="false">IF(COUNTA(A80:D80)=0,"",IF(AND(ISTEXT(C80),LEN(C80)=8,EXACT(LEFT(C80,4),"GRT-"),ISNUMBER(FIND(MID(C80,5,1)&amp;"x","0x1x2x3x4x5x6x7x8x9x")),ISNUMBER(FIND(MID(C80,6,1)&amp;"x","0x1x2x3x4x5x6x7x8x9x")),ISNUMBER(FIND(MID(C80,7,1)&amp;"x","0x1x2x3x4x5x6x7x8x9x")),ISNUMBER(FIND(MID(C80,8,1)&amp;"x","0x1x2x3x4x5x6x7x8x9x"))),IF(COUNTIFS(付与!$A$8:$A$27,C80)=1,INDEX(付与!$C$8:$C$27,MATCH(C80,付与!$A$8:$A$27,0)),NA()),NA()))</f>
        <v/>
      </c>
      <c r="H80" s="1" t="str">
        <f aca="false">IF(COUNTA(A80:D80)=0,"",IF(NOT(AND(ISTEXT(A80),LEN(A80)=8,EXACT(LEFT(A80,4),"ALL-"),ISNUMBER(FIND(MID(A80,5,1)&amp;"x","0x1x2x3x4x5x6x7x8x9x")),ISNUMBER(FIND(MID(A80,6,1)&amp;"x","0x1x2x3x4x5x6x7x8x9x")),ISNUMBER(FIND(MID(A80,7,1)&amp;"x","0x1x2x3x4x5x6x7x8x9x")),ISNUMBER(FIND(MID(A80,8,1)&amp;"x","0x1x2x3x4x5x6x7x8x9x")))),"IDはALL-と半角数字4桁",IF(COUNTIFS($A$8:$A$107,A80)&gt;1,"配分IDが重複",IF(NOT(AND(ISTEXT(B80),LEN(B80)=8,EXACT(LEFT(B80,4),"USE-"),ISNUMBER(FIND(MID(B80,5,1)&amp;"x","0x1x2x3x4x5x6x7x8x9x")),ISNUMBER(FIND(MID(B80,6,1)&amp;"x","0x1x2x3x4x5x6x7x8x9x")),ISNUMBER(FIND(MID(B80,7,1)&amp;"x","0x1x2x3x4x5x6x7x8x9x")),ISNUMBER(FIND(MID(B80,8,1)&amp;"x","0x1x2x3x4x5x6x7x8x9x")))),"取得IDの形式を確認",IF(COUNTIFS(取得!$A$8:$A$38,B80)&lt;&gt;1,"取得IDが不明・重複",IF(NOT(AND(ISTEXT(C80),LEN(C80)=8,EXACT(LEFT(C80,4),"GRT-"),ISNUMBER(FIND(MID(C80,5,1)&amp;"x","0x1x2x3x4x5x6x7x8x9x")),ISNUMBER(FIND(MID(C80,6,1)&amp;"x","0x1x2x3x4x5x6x7x8x9x")),ISNUMBER(FIND(MID(C80,7,1)&amp;"x","0x1x2x3x4x5x6x7x8x9x")),ISNUMBER(FIND(MID(C80,8,1)&amp;"x","0x1x2x3x4x5x6x7x8x9x")))),"付与IDの形式を確認",IF(COUNTIFS(付与!$A$8:$A$27,C80)&lt;&gt;1,"付与IDが不明・重複",IF(NOT(AND(ISNUMBER(D80),OR(D80=0.5,D80=1))),"配分は0.5日または1日",IF(COUNTIFS($B$8:$B$107,B80,$C$8:$C$107,C80)&gt;1,"同じ取得/付与の組合せが重複",IF(OR(E80&lt;F80,E80&gt;G80),"取得日が有効期間外","確認済み"))))))))))</f>
        <v/>
      </c>
      <c r="I80" s="1" t="str">
        <f aca="false">IF(H80="","",IF(H80="確認済み",0,1))</f>
        <v/>
      </c>
      <c r="J80" s="4" t="str">
        <f aca="false">IF(H80="","",IF(OR(I80&lt;&gt;0,有休残数!$I$3&lt;&gt;0),NA(),IF(E80&lt;=有休残数!$B$3,D80,0)))</f>
        <v/>
      </c>
      <c r="K80" s="1" t="str">
        <f aca="false">IF(H80="","",IF(I80&lt;&gt;0,0,IF(有休残数!$I$3&lt;&gt;0,0,IF(AND(ISNUMBER(E80),E80=INDEX(取得!$B$8:$B$38,MATCH(B80,取得!$A$8:$A$38,0)),ISNUMBER(F80),F80=INDEX(付与!$B$8:$B$27,MATCH(C80,付与!$A$8:$A$27,0)),ISNUMBER(G80),G80=INDEX(付与!$C$8:$C$27,MATCH(C80,付与!$A$8:$A$27,0)),ISNUMBER(J80),J80=IF(E80&lt;=有休残数!$B$3,D80,0)),0,1))))</f>
        <v/>
      </c>
    </row>
    <row r="81" customFormat="false" ht="32" hidden="false" customHeight="true" outlineLevel="0" collapsed="false">
      <c r="A81" s="10"/>
      <c r="B81" s="10"/>
      <c r="C81" s="10"/>
      <c r="D81" s="11"/>
      <c r="E81" s="13" t="str">
        <f aca="false">IF(COUNTA(A81:D81)=0,"",IF(AND(ISTEXT(B81),LEN(B81)=8,EXACT(LEFT(B81,4),"USE-"),ISNUMBER(FIND(MID(B81,5,1)&amp;"x","0x1x2x3x4x5x6x7x8x9x")),ISNUMBER(FIND(MID(B81,6,1)&amp;"x","0x1x2x3x4x5x6x7x8x9x")),ISNUMBER(FIND(MID(B81,7,1)&amp;"x","0x1x2x3x4x5x6x7x8x9x")),ISNUMBER(FIND(MID(B81,8,1)&amp;"x","0x1x2x3x4x5x6x7x8x9x"))),IF(COUNTIFS(取得!$A$8:$A$38,B81)=1,INDEX(取得!$B$8:$B$38,MATCH(B81,取得!$A$8:$A$38,0)),NA()),NA()))</f>
        <v/>
      </c>
      <c r="F81" s="13" t="str">
        <f aca="false">IF(COUNTA(A81:D81)=0,"",IF(AND(ISTEXT(C81),LEN(C81)=8,EXACT(LEFT(C81,4),"GRT-"),ISNUMBER(FIND(MID(C81,5,1)&amp;"x","0x1x2x3x4x5x6x7x8x9x")),ISNUMBER(FIND(MID(C81,6,1)&amp;"x","0x1x2x3x4x5x6x7x8x9x")),ISNUMBER(FIND(MID(C81,7,1)&amp;"x","0x1x2x3x4x5x6x7x8x9x")),ISNUMBER(FIND(MID(C81,8,1)&amp;"x","0x1x2x3x4x5x6x7x8x9x"))),IF(COUNTIFS(付与!$A$8:$A$27,C81)=1,INDEX(付与!$B$8:$B$27,MATCH(C81,付与!$A$8:$A$27,0)),NA()),NA()))</f>
        <v/>
      </c>
      <c r="G81" s="13" t="str">
        <f aca="false">IF(COUNTA(A81:D81)=0,"",IF(AND(ISTEXT(C81),LEN(C81)=8,EXACT(LEFT(C81,4),"GRT-"),ISNUMBER(FIND(MID(C81,5,1)&amp;"x","0x1x2x3x4x5x6x7x8x9x")),ISNUMBER(FIND(MID(C81,6,1)&amp;"x","0x1x2x3x4x5x6x7x8x9x")),ISNUMBER(FIND(MID(C81,7,1)&amp;"x","0x1x2x3x4x5x6x7x8x9x")),ISNUMBER(FIND(MID(C81,8,1)&amp;"x","0x1x2x3x4x5x6x7x8x9x"))),IF(COUNTIFS(付与!$A$8:$A$27,C81)=1,INDEX(付与!$C$8:$C$27,MATCH(C81,付与!$A$8:$A$27,0)),NA()),NA()))</f>
        <v/>
      </c>
      <c r="H81" s="1" t="str">
        <f aca="false">IF(COUNTA(A81:D81)=0,"",IF(NOT(AND(ISTEXT(A81),LEN(A81)=8,EXACT(LEFT(A81,4),"ALL-"),ISNUMBER(FIND(MID(A81,5,1)&amp;"x","0x1x2x3x4x5x6x7x8x9x")),ISNUMBER(FIND(MID(A81,6,1)&amp;"x","0x1x2x3x4x5x6x7x8x9x")),ISNUMBER(FIND(MID(A81,7,1)&amp;"x","0x1x2x3x4x5x6x7x8x9x")),ISNUMBER(FIND(MID(A81,8,1)&amp;"x","0x1x2x3x4x5x6x7x8x9x")))),"IDはALL-と半角数字4桁",IF(COUNTIFS($A$8:$A$107,A81)&gt;1,"配分IDが重複",IF(NOT(AND(ISTEXT(B81),LEN(B81)=8,EXACT(LEFT(B81,4),"USE-"),ISNUMBER(FIND(MID(B81,5,1)&amp;"x","0x1x2x3x4x5x6x7x8x9x")),ISNUMBER(FIND(MID(B81,6,1)&amp;"x","0x1x2x3x4x5x6x7x8x9x")),ISNUMBER(FIND(MID(B81,7,1)&amp;"x","0x1x2x3x4x5x6x7x8x9x")),ISNUMBER(FIND(MID(B81,8,1)&amp;"x","0x1x2x3x4x5x6x7x8x9x")))),"取得IDの形式を確認",IF(COUNTIFS(取得!$A$8:$A$38,B81)&lt;&gt;1,"取得IDが不明・重複",IF(NOT(AND(ISTEXT(C81),LEN(C81)=8,EXACT(LEFT(C81,4),"GRT-"),ISNUMBER(FIND(MID(C81,5,1)&amp;"x","0x1x2x3x4x5x6x7x8x9x")),ISNUMBER(FIND(MID(C81,6,1)&amp;"x","0x1x2x3x4x5x6x7x8x9x")),ISNUMBER(FIND(MID(C81,7,1)&amp;"x","0x1x2x3x4x5x6x7x8x9x")),ISNUMBER(FIND(MID(C81,8,1)&amp;"x","0x1x2x3x4x5x6x7x8x9x")))),"付与IDの形式を確認",IF(COUNTIFS(付与!$A$8:$A$27,C81)&lt;&gt;1,"付与IDが不明・重複",IF(NOT(AND(ISNUMBER(D81),OR(D81=0.5,D81=1))),"配分は0.5日または1日",IF(COUNTIFS($B$8:$B$107,B81,$C$8:$C$107,C81)&gt;1,"同じ取得/付与の組合せが重複",IF(OR(E81&lt;F81,E81&gt;G81),"取得日が有効期間外","確認済み"))))))))))</f>
        <v/>
      </c>
      <c r="I81" s="1" t="str">
        <f aca="false">IF(H81="","",IF(H81="確認済み",0,1))</f>
        <v/>
      </c>
      <c r="J81" s="4" t="str">
        <f aca="false">IF(H81="","",IF(OR(I81&lt;&gt;0,有休残数!$I$3&lt;&gt;0),NA(),IF(E81&lt;=有休残数!$B$3,D81,0)))</f>
        <v/>
      </c>
      <c r="K81" s="1" t="str">
        <f aca="false">IF(H81="","",IF(I81&lt;&gt;0,0,IF(有休残数!$I$3&lt;&gt;0,0,IF(AND(ISNUMBER(E81),E81=INDEX(取得!$B$8:$B$38,MATCH(B81,取得!$A$8:$A$38,0)),ISNUMBER(F81),F81=INDEX(付与!$B$8:$B$27,MATCH(C81,付与!$A$8:$A$27,0)),ISNUMBER(G81),G81=INDEX(付与!$C$8:$C$27,MATCH(C81,付与!$A$8:$A$27,0)),ISNUMBER(J81),J81=IF(E81&lt;=有休残数!$B$3,D81,0)),0,1))))</f>
        <v/>
      </c>
    </row>
    <row r="82" customFormat="false" ht="32" hidden="false" customHeight="true" outlineLevel="0" collapsed="false">
      <c r="A82" s="10"/>
      <c r="B82" s="10"/>
      <c r="C82" s="10"/>
      <c r="D82" s="11"/>
      <c r="E82" s="13" t="str">
        <f aca="false">IF(COUNTA(A82:D82)=0,"",IF(AND(ISTEXT(B82),LEN(B82)=8,EXACT(LEFT(B82,4),"USE-"),ISNUMBER(FIND(MID(B82,5,1)&amp;"x","0x1x2x3x4x5x6x7x8x9x")),ISNUMBER(FIND(MID(B82,6,1)&amp;"x","0x1x2x3x4x5x6x7x8x9x")),ISNUMBER(FIND(MID(B82,7,1)&amp;"x","0x1x2x3x4x5x6x7x8x9x")),ISNUMBER(FIND(MID(B82,8,1)&amp;"x","0x1x2x3x4x5x6x7x8x9x"))),IF(COUNTIFS(取得!$A$8:$A$38,B82)=1,INDEX(取得!$B$8:$B$38,MATCH(B82,取得!$A$8:$A$38,0)),NA()),NA()))</f>
        <v/>
      </c>
      <c r="F82" s="13" t="str">
        <f aca="false">IF(COUNTA(A82:D82)=0,"",IF(AND(ISTEXT(C82),LEN(C82)=8,EXACT(LEFT(C82,4),"GRT-"),ISNUMBER(FIND(MID(C82,5,1)&amp;"x","0x1x2x3x4x5x6x7x8x9x")),ISNUMBER(FIND(MID(C82,6,1)&amp;"x","0x1x2x3x4x5x6x7x8x9x")),ISNUMBER(FIND(MID(C82,7,1)&amp;"x","0x1x2x3x4x5x6x7x8x9x")),ISNUMBER(FIND(MID(C82,8,1)&amp;"x","0x1x2x3x4x5x6x7x8x9x"))),IF(COUNTIFS(付与!$A$8:$A$27,C82)=1,INDEX(付与!$B$8:$B$27,MATCH(C82,付与!$A$8:$A$27,0)),NA()),NA()))</f>
        <v/>
      </c>
      <c r="G82" s="13" t="str">
        <f aca="false">IF(COUNTA(A82:D82)=0,"",IF(AND(ISTEXT(C82),LEN(C82)=8,EXACT(LEFT(C82,4),"GRT-"),ISNUMBER(FIND(MID(C82,5,1)&amp;"x","0x1x2x3x4x5x6x7x8x9x")),ISNUMBER(FIND(MID(C82,6,1)&amp;"x","0x1x2x3x4x5x6x7x8x9x")),ISNUMBER(FIND(MID(C82,7,1)&amp;"x","0x1x2x3x4x5x6x7x8x9x")),ISNUMBER(FIND(MID(C82,8,1)&amp;"x","0x1x2x3x4x5x6x7x8x9x"))),IF(COUNTIFS(付与!$A$8:$A$27,C82)=1,INDEX(付与!$C$8:$C$27,MATCH(C82,付与!$A$8:$A$27,0)),NA()),NA()))</f>
        <v/>
      </c>
      <c r="H82" s="1" t="str">
        <f aca="false">IF(COUNTA(A82:D82)=0,"",IF(NOT(AND(ISTEXT(A82),LEN(A82)=8,EXACT(LEFT(A82,4),"ALL-"),ISNUMBER(FIND(MID(A82,5,1)&amp;"x","0x1x2x3x4x5x6x7x8x9x")),ISNUMBER(FIND(MID(A82,6,1)&amp;"x","0x1x2x3x4x5x6x7x8x9x")),ISNUMBER(FIND(MID(A82,7,1)&amp;"x","0x1x2x3x4x5x6x7x8x9x")),ISNUMBER(FIND(MID(A82,8,1)&amp;"x","0x1x2x3x4x5x6x7x8x9x")))),"IDはALL-と半角数字4桁",IF(COUNTIFS($A$8:$A$107,A82)&gt;1,"配分IDが重複",IF(NOT(AND(ISTEXT(B82),LEN(B82)=8,EXACT(LEFT(B82,4),"USE-"),ISNUMBER(FIND(MID(B82,5,1)&amp;"x","0x1x2x3x4x5x6x7x8x9x")),ISNUMBER(FIND(MID(B82,6,1)&amp;"x","0x1x2x3x4x5x6x7x8x9x")),ISNUMBER(FIND(MID(B82,7,1)&amp;"x","0x1x2x3x4x5x6x7x8x9x")),ISNUMBER(FIND(MID(B82,8,1)&amp;"x","0x1x2x3x4x5x6x7x8x9x")))),"取得IDの形式を確認",IF(COUNTIFS(取得!$A$8:$A$38,B82)&lt;&gt;1,"取得IDが不明・重複",IF(NOT(AND(ISTEXT(C82),LEN(C82)=8,EXACT(LEFT(C82,4),"GRT-"),ISNUMBER(FIND(MID(C82,5,1)&amp;"x","0x1x2x3x4x5x6x7x8x9x")),ISNUMBER(FIND(MID(C82,6,1)&amp;"x","0x1x2x3x4x5x6x7x8x9x")),ISNUMBER(FIND(MID(C82,7,1)&amp;"x","0x1x2x3x4x5x6x7x8x9x")),ISNUMBER(FIND(MID(C82,8,1)&amp;"x","0x1x2x3x4x5x6x7x8x9x")))),"付与IDの形式を確認",IF(COUNTIFS(付与!$A$8:$A$27,C82)&lt;&gt;1,"付与IDが不明・重複",IF(NOT(AND(ISNUMBER(D82),OR(D82=0.5,D82=1))),"配分は0.5日または1日",IF(COUNTIFS($B$8:$B$107,B82,$C$8:$C$107,C82)&gt;1,"同じ取得/付与の組合せが重複",IF(OR(E82&lt;F82,E82&gt;G82),"取得日が有効期間外","確認済み"))))))))))</f>
        <v/>
      </c>
      <c r="I82" s="1" t="str">
        <f aca="false">IF(H82="","",IF(H82="確認済み",0,1))</f>
        <v/>
      </c>
      <c r="J82" s="4" t="str">
        <f aca="false">IF(H82="","",IF(OR(I82&lt;&gt;0,有休残数!$I$3&lt;&gt;0),NA(),IF(E82&lt;=有休残数!$B$3,D82,0)))</f>
        <v/>
      </c>
      <c r="K82" s="1" t="str">
        <f aca="false">IF(H82="","",IF(I82&lt;&gt;0,0,IF(有休残数!$I$3&lt;&gt;0,0,IF(AND(ISNUMBER(E82),E82=INDEX(取得!$B$8:$B$38,MATCH(B82,取得!$A$8:$A$38,0)),ISNUMBER(F82),F82=INDEX(付与!$B$8:$B$27,MATCH(C82,付与!$A$8:$A$27,0)),ISNUMBER(G82),G82=INDEX(付与!$C$8:$C$27,MATCH(C82,付与!$A$8:$A$27,0)),ISNUMBER(J82),J82=IF(E82&lt;=有休残数!$B$3,D82,0)),0,1))))</f>
        <v/>
      </c>
    </row>
    <row r="83" customFormat="false" ht="32" hidden="false" customHeight="true" outlineLevel="0" collapsed="false">
      <c r="A83" s="10"/>
      <c r="B83" s="10"/>
      <c r="C83" s="10"/>
      <c r="D83" s="11"/>
      <c r="E83" s="13" t="str">
        <f aca="false">IF(COUNTA(A83:D83)=0,"",IF(AND(ISTEXT(B83),LEN(B83)=8,EXACT(LEFT(B83,4),"USE-"),ISNUMBER(FIND(MID(B83,5,1)&amp;"x","0x1x2x3x4x5x6x7x8x9x")),ISNUMBER(FIND(MID(B83,6,1)&amp;"x","0x1x2x3x4x5x6x7x8x9x")),ISNUMBER(FIND(MID(B83,7,1)&amp;"x","0x1x2x3x4x5x6x7x8x9x")),ISNUMBER(FIND(MID(B83,8,1)&amp;"x","0x1x2x3x4x5x6x7x8x9x"))),IF(COUNTIFS(取得!$A$8:$A$38,B83)=1,INDEX(取得!$B$8:$B$38,MATCH(B83,取得!$A$8:$A$38,0)),NA()),NA()))</f>
        <v/>
      </c>
      <c r="F83" s="13" t="str">
        <f aca="false">IF(COUNTA(A83:D83)=0,"",IF(AND(ISTEXT(C83),LEN(C83)=8,EXACT(LEFT(C83,4),"GRT-"),ISNUMBER(FIND(MID(C83,5,1)&amp;"x","0x1x2x3x4x5x6x7x8x9x")),ISNUMBER(FIND(MID(C83,6,1)&amp;"x","0x1x2x3x4x5x6x7x8x9x")),ISNUMBER(FIND(MID(C83,7,1)&amp;"x","0x1x2x3x4x5x6x7x8x9x")),ISNUMBER(FIND(MID(C83,8,1)&amp;"x","0x1x2x3x4x5x6x7x8x9x"))),IF(COUNTIFS(付与!$A$8:$A$27,C83)=1,INDEX(付与!$B$8:$B$27,MATCH(C83,付与!$A$8:$A$27,0)),NA()),NA()))</f>
        <v/>
      </c>
      <c r="G83" s="13" t="str">
        <f aca="false">IF(COUNTA(A83:D83)=0,"",IF(AND(ISTEXT(C83),LEN(C83)=8,EXACT(LEFT(C83,4),"GRT-"),ISNUMBER(FIND(MID(C83,5,1)&amp;"x","0x1x2x3x4x5x6x7x8x9x")),ISNUMBER(FIND(MID(C83,6,1)&amp;"x","0x1x2x3x4x5x6x7x8x9x")),ISNUMBER(FIND(MID(C83,7,1)&amp;"x","0x1x2x3x4x5x6x7x8x9x")),ISNUMBER(FIND(MID(C83,8,1)&amp;"x","0x1x2x3x4x5x6x7x8x9x"))),IF(COUNTIFS(付与!$A$8:$A$27,C83)=1,INDEX(付与!$C$8:$C$27,MATCH(C83,付与!$A$8:$A$27,0)),NA()),NA()))</f>
        <v/>
      </c>
      <c r="H83" s="1" t="str">
        <f aca="false">IF(COUNTA(A83:D83)=0,"",IF(NOT(AND(ISTEXT(A83),LEN(A83)=8,EXACT(LEFT(A83,4),"ALL-"),ISNUMBER(FIND(MID(A83,5,1)&amp;"x","0x1x2x3x4x5x6x7x8x9x")),ISNUMBER(FIND(MID(A83,6,1)&amp;"x","0x1x2x3x4x5x6x7x8x9x")),ISNUMBER(FIND(MID(A83,7,1)&amp;"x","0x1x2x3x4x5x6x7x8x9x")),ISNUMBER(FIND(MID(A83,8,1)&amp;"x","0x1x2x3x4x5x6x7x8x9x")))),"IDはALL-と半角数字4桁",IF(COUNTIFS($A$8:$A$107,A83)&gt;1,"配分IDが重複",IF(NOT(AND(ISTEXT(B83),LEN(B83)=8,EXACT(LEFT(B83,4),"USE-"),ISNUMBER(FIND(MID(B83,5,1)&amp;"x","0x1x2x3x4x5x6x7x8x9x")),ISNUMBER(FIND(MID(B83,6,1)&amp;"x","0x1x2x3x4x5x6x7x8x9x")),ISNUMBER(FIND(MID(B83,7,1)&amp;"x","0x1x2x3x4x5x6x7x8x9x")),ISNUMBER(FIND(MID(B83,8,1)&amp;"x","0x1x2x3x4x5x6x7x8x9x")))),"取得IDの形式を確認",IF(COUNTIFS(取得!$A$8:$A$38,B83)&lt;&gt;1,"取得IDが不明・重複",IF(NOT(AND(ISTEXT(C83),LEN(C83)=8,EXACT(LEFT(C83,4),"GRT-"),ISNUMBER(FIND(MID(C83,5,1)&amp;"x","0x1x2x3x4x5x6x7x8x9x")),ISNUMBER(FIND(MID(C83,6,1)&amp;"x","0x1x2x3x4x5x6x7x8x9x")),ISNUMBER(FIND(MID(C83,7,1)&amp;"x","0x1x2x3x4x5x6x7x8x9x")),ISNUMBER(FIND(MID(C83,8,1)&amp;"x","0x1x2x3x4x5x6x7x8x9x")))),"付与IDの形式を確認",IF(COUNTIFS(付与!$A$8:$A$27,C83)&lt;&gt;1,"付与IDが不明・重複",IF(NOT(AND(ISNUMBER(D83),OR(D83=0.5,D83=1))),"配分は0.5日または1日",IF(COUNTIFS($B$8:$B$107,B83,$C$8:$C$107,C83)&gt;1,"同じ取得/付与の組合せが重複",IF(OR(E83&lt;F83,E83&gt;G83),"取得日が有効期間外","確認済み"))))))))))</f>
        <v/>
      </c>
      <c r="I83" s="1" t="str">
        <f aca="false">IF(H83="","",IF(H83="確認済み",0,1))</f>
        <v/>
      </c>
      <c r="J83" s="4" t="str">
        <f aca="false">IF(H83="","",IF(OR(I83&lt;&gt;0,有休残数!$I$3&lt;&gt;0),NA(),IF(E83&lt;=有休残数!$B$3,D83,0)))</f>
        <v/>
      </c>
      <c r="K83" s="1" t="str">
        <f aca="false">IF(H83="","",IF(I83&lt;&gt;0,0,IF(有休残数!$I$3&lt;&gt;0,0,IF(AND(ISNUMBER(E83),E83=INDEX(取得!$B$8:$B$38,MATCH(B83,取得!$A$8:$A$38,0)),ISNUMBER(F83),F83=INDEX(付与!$B$8:$B$27,MATCH(C83,付与!$A$8:$A$27,0)),ISNUMBER(G83),G83=INDEX(付与!$C$8:$C$27,MATCH(C83,付与!$A$8:$A$27,0)),ISNUMBER(J83),J83=IF(E83&lt;=有休残数!$B$3,D83,0)),0,1))))</f>
        <v/>
      </c>
    </row>
    <row r="84" customFormat="false" ht="32" hidden="false" customHeight="true" outlineLevel="0" collapsed="false">
      <c r="A84" s="10"/>
      <c r="B84" s="10"/>
      <c r="C84" s="10"/>
      <c r="D84" s="11"/>
      <c r="E84" s="13" t="str">
        <f aca="false">IF(COUNTA(A84:D84)=0,"",IF(AND(ISTEXT(B84),LEN(B84)=8,EXACT(LEFT(B84,4),"USE-"),ISNUMBER(FIND(MID(B84,5,1)&amp;"x","0x1x2x3x4x5x6x7x8x9x")),ISNUMBER(FIND(MID(B84,6,1)&amp;"x","0x1x2x3x4x5x6x7x8x9x")),ISNUMBER(FIND(MID(B84,7,1)&amp;"x","0x1x2x3x4x5x6x7x8x9x")),ISNUMBER(FIND(MID(B84,8,1)&amp;"x","0x1x2x3x4x5x6x7x8x9x"))),IF(COUNTIFS(取得!$A$8:$A$38,B84)=1,INDEX(取得!$B$8:$B$38,MATCH(B84,取得!$A$8:$A$38,0)),NA()),NA()))</f>
        <v/>
      </c>
      <c r="F84" s="13" t="str">
        <f aca="false">IF(COUNTA(A84:D84)=0,"",IF(AND(ISTEXT(C84),LEN(C84)=8,EXACT(LEFT(C84,4),"GRT-"),ISNUMBER(FIND(MID(C84,5,1)&amp;"x","0x1x2x3x4x5x6x7x8x9x")),ISNUMBER(FIND(MID(C84,6,1)&amp;"x","0x1x2x3x4x5x6x7x8x9x")),ISNUMBER(FIND(MID(C84,7,1)&amp;"x","0x1x2x3x4x5x6x7x8x9x")),ISNUMBER(FIND(MID(C84,8,1)&amp;"x","0x1x2x3x4x5x6x7x8x9x"))),IF(COUNTIFS(付与!$A$8:$A$27,C84)=1,INDEX(付与!$B$8:$B$27,MATCH(C84,付与!$A$8:$A$27,0)),NA()),NA()))</f>
        <v/>
      </c>
      <c r="G84" s="13" t="str">
        <f aca="false">IF(COUNTA(A84:D84)=0,"",IF(AND(ISTEXT(C84),LEN(C84)=8,EXACT(LEFT(C84,4),"GRT-"),ISNUMBER(FIND(MID(C84,5,1)&amp;"x","0x1x2x3x4x5x6x7x8x9x")),ISNUMBER(FIND(MID(C84,6,1)&amp;"x","0x1x2x3x4x5x6x7x8x9x")),ISNUMBER(FIND(MID(C84,7,1)&amp;"x","0x1x2x3x4x5x6x7x8x9x")),ISNUMBER(FIND(MID(C84,8,1)&amp;"x","0x1x2x3x4x5x6x7x8x9x"))),IF(COUNTIFS(付与!$A$8:$A$27,C84)=1,INDEX(付与!$C$8:$C$27,MATCH(C84,付与!$A$8:$A$27,0)),NA()),NA()))</f>
        <v/>
      </c>
      <c r="H84" s="1" t="str">
        <f aca="false">IF(COUNTA(A84:D84)=0,"",IF(NOT(AND(ISTEXT(A84),LEN(A84)=8,EXACT(LEFT(A84,4),"ALL-"),ISNUMBER(FIND(MID(A84,5,1)&amp;"x","0x1x2x3x4x5x6x7x8x9x")),ISNUMBER(FIND(MID(A84,6,1)&amp;"x","0x1x2x3x4x5x6x7x8x9x")),ISNUMBER(FIND(MID(A84,7,1)&amp;"x","0x1x2x3x4x5x6x7x8x9x")),ISNUMBER(FIND(MID(A84,8,1)&amp;"x","0x1x2x3x4x5x6x7x8x9x")))),"IDはALL-と半角数字4桁",IF(COUNTIFS($A$8:$A$107,A84)&gt;1,"配分IDが重複",IF(NOT(AND(ISTEXT(B84),LEN(B84)=8,EXACT(LEFT(B84,4),"USE-"),ISNUMBER(FIND(MID(B84,5,1)&amp;"x","0x1x2x3x4x5x6x7x8x9x")),ISNUMBER(FIND(MID(B84,6,1)&amp;"x","0x1x2x3x4x5x6x7x8x9x")),ISNUMBER(FIND(MID(B84,7,1)&amp;"x","0x1x2x3x4x5x6x7x8x9x")),ISNUMBER(FIND(MID(B84,8,1)&amp;"x","0x1x2x3x4x5x6x7x8x9x")))),"取得IDの形式を確認",IF(COUNTIFS(取得!$A$8:$A$38,B84)&lt;&gt;1,"取得IDが不明・重複",IF(NOT(AND(ISTEXT(C84),LEN(C84)=8,EXACT(LEFT(C84,4),"GRT-"),ISNUMBER(FIND(MID(C84,5,1)&amp;"x","0x1x2x3x4x5x6x7x8x9x")),ISNUMBER(FIND(MID(C84,6,1)&amp;"x","0x1x2x3x4x5x6x7x8x9x")),ISNUMBER(FIND(MID(C84,7,1)&amp;"x","0x1x2x3x4x5x6x7x8x9x")),ISNUMBER(FIND(MID(C84,8,1)&amp;"x","0x1x2x3x4x5x6x7x8x9x")))),"付与IDの形式を確認",IF(COUNTIFS(付与!$A$8:$A$27,C84)&lt;&gt;1,"付与IDが不明・重複",IF(NOT(AND(ISNUMBER(D84),OR(D84=0.5,D84=1))),"配分は0.5日または1日",IF(COUNTIFS($B$8:$B$107,B84,$C$8:$C$107,C84)&gt;1,"同じ取得/付与の組合せが重複",IF(OR(E84&lt;F84,E84&gt;G84),"取得日が有効期間外","確認済み"))))))))))</f>
        <v/>
      </c>
      <c r="I84" s="1" t="str">
        <f aca="false">IF(H84="","",IF(H84="確認済み",0,1))</f>
        <v/>
      </c>
      <c r="J84" s="4" t="str">
        <f aca="false">IF(H84="","",IF(OR(I84&lt;&gt;0,有休残数!$I$3&lt;&gt;0),NA(),IF(E84&lt;=有休残数!$B$3,D84,0)))</f>
        <v/>
      </c>
      <c r="K84" s="1" t="str">
        <f aca="false">IF(H84="","",IF(I84&lt;&gt;0,0,IF(有休残数!$I$3&lt;&gt;0,0,IF(AND(ISNUMBER(E84),E84=INDEX(取得!$B$8:$B$38,MATCH(B84,取得!$A$8:$A$38,0)),ISNUMBER(F84),F84=INDEX(付与!$B$8:$B$27,MATCH(C84,付与!$A$8:$A$27,0)),ISNUMBER(G84),G84=INDEX(付与!$C$8:$C$27,MATCH(C84,付与!$A$8:$A$27,0)),ISNUMBER(J84),J84=IF(E84&lt;=有休残数!$B$3,D84,0)),0,1))))</f>
        <v/>
      </c>
    </row>
    <row r="85" customFormat="false" ht="32" hidden="false" customHeight="true" outlineLevel="0" collapsed="false">
      <c r="A85" s="10"/>
      <c r="B85" s="10"/>
      <c r="C85" s="10"/>
      <c r="D85" s="11"/>
      <c r="E85" s="13" t="str">
        <f aca="false">IF(COUNTA(A85:D85)=0,"",IF(AND(ISTEXT(B85),LEN(B85)=8,EXACT(LEFT(B85,4),"USE-"),ISNUMBER(FIND(MID(B85,5,1)&amp;"x","0x1x2x3x4x5x6x7x8x9x")),ISNUMBER(FIND(MID(B85,6,1)&amp;"x","0x1x2x3x4x5x6x7x8x9x")),ISNUMBER(FIND(MID(B85,7,1)&amp;"x","0x1x2x3x4x5x6x7x8x9x")),ISNUMBER(FIND(MID(B85,8,1)&amp;"x","0x1x2x3x4x5x6x7x8x9x"))),IF(COUNTIFS(取得!$A$8:$A$38,B85)=1,INDEX(取得!$B$8:$B$38,MATCH(B85,取得!$A$8:$A$38,0)),NA()),NA()))</f>
        <v/>
      </c>
      <c r="F85" s="13" t="str">
        <f aca="false">IF(COUNTA(A85:D85)=0,"",IF(AND(ISTEXT(C85),LEN(C85)=8,EXACT(LEFT(C85,4),"GRT-"),ISNUMBER(FIND(MID(C85,5,1)&amp;"x","0x1x2x3x4x5x6x7x8x9x")),ISNUMBER(FIND(MID(C85,6,1)&amp;"x","0x1x2x3x4x5x6x7x8x9x")),ISNUMBER(FIND(MID(C85,7,1)&amp;"x","0x1x2x3x4x5x6x7x8x9x")),ISNUMBER(FIND(MID(C85,8,1)&amp;"x","0x1x2x3x4x5x6x7x8x9x"))),IF(COUNTIFS(付与!$A$8:$A$27,C85)=1,INDEX(付与!$B$8:$B$27,MATCH(C85,付与!$A$8:$A$27,0)),NA()),NA()))</f>
        <v/>
      </c>
      <c r="G85" s="13" t="str">
        <f aca="false">IF(COUNTA(A85:D85)=0,"",IF(AND(ISTEXT(C85),LEN(C85)=8,EXACT(LEFT(C85,4),"GRT-"),ISNUMBER(FIND(MID(C85,5,1)&amp;"x","0x1x2x3x4x5x6x7x8x9x")),ISNUMBER(FIND(MID(C85,6,1)&amp;"x","0x1x2x3x4x5x6x7x8x9x")),ISNUMBER(FIND(MID(C85,7,1)&amp;"x","0x1x2x3x4x5x6x7x8x9x")),ISNUMBER(FIND(MID(C85,8,1)&amp;"x","0x1x2x3x4x5x6x7x8x9x"))),IF(COUNTIFS(付与!$A$8:$A$27,C85)=1,INDEX(付与!$C$8:$C$27,MATCH(C85,付与!$A$8:$A$27,0)),NA()),NA()))</f>
        <v/>
      </c>
      <c r="H85" s="1" t="str">
        <f aca="false">IF(COUNTA(A85:D85)=0,"",IF(NOT(AND(ISTEXT(A85),LEN(A85)=8,EXACT(LEFT(A85,4),"ALL-"),ISNUMBER(FIND(MID(A85,5,1)&amp;"x","0x1x2x3x4x5x6x7x8x9x")),ISNUMBER(FIND(MID(A85,6,1)&amp;"x","0x1x2x3x4x5x6x7x8x9x")),ISNUMBER(FIND(MID(A85,7,1)&amp;"x","0x1x2x3x4x5x6x7x8x9x")),ISNUMBER(FIND(MID(A85,8,1)&amp;"x","0x1x2x3x4x5x6x7x8x9x")))),"IDはALL-と半角数字4桁",IF(COUNTIFS($A$8:$A$107,A85)&gt;1,"配分IDが重複",IF(NOT(AND(ISTEXT(B85),LEN(B85)=8,EXACT(LEFT(B85,4),"USE-"),ISNUMBER(FIND(MID(B85,5,1)&amp;"x","0x1x2x3x4x5x6x7x8x9x")),ISNUMBER(FIND(MID(B85,6,1)&amp;"x","0x1x2x3x4x5x6x7x8x9x")),ISNUMBER(FIND(MID(B85,7,1)&amp;"x","0x1x2x3x4x5x6x7x8x9x")),ISNUMBER(FIND(MID(B85,8,1)&amp;"x","0x1x2x3x4x5x6x7x8x9x")))),"取得IDの形式を確認",IF(COUNTIFS(取得!$A$8:$A$38,B85)&lt;&gt;1,"取得IDが不明・重複",IF(NOT(AND(ISTEXT(C85),LEN(C85)=8,EXACT(LEFT(C85,4),"GRT-"),ISNUMBER(FIND(MID(C85,5,1)&amp;"x","0x1x2x3x4x5x6x7x8x9x")),ISNUMBER(FIND(MID(C85,6,1)&amp;"x","0x1x2x3x4x5x6x7x8x9x")),ISNUMBER(FIND(MID(C85,7,1)&amp;"x","0x1x2x3x4x5x6x7x8x9x")),ISNUMBER(FIND(MID(C85,8,1)&amp;"x","0x1x2x3x4x5x6x7x8x9x")))),"付与IDの形式を確認",IF(COUNTIFS(付与!$A$8:$A$27,C85)&lt;&gt;1,"付与IDが不明・重複",IF(NOT(AND(ISNUMBER(D85),OR(D85=0.5,D85=1))),"配分は0.5日または1日",IF(COUNTIFS($B$8:$B$107,B85,$C$8:$C$107,C85)&gt;1,"同じ取得/付与の組合せが重複",IF(OR(E85&lt;F85,E85&gt;G85),"取得日が有効期間外","確認済み"))))))))))</f>
        <v/>
      </c>
      <c r="I85" s="1" t="str">
        <f aca="false">IF(H85="","",IF(H85="確認済み",0,1))</f>
        <v/>
      </c>
      <c r="J85" s="4" t="str">
        <f aca="false">IF(H85="","",IF(OR(I85&lt;&gt;0,有休残数!$I$3&lt;&gt;0),NA(),IF(E85&lt;=有休残数!$B$3,D85,0)))</f>
        <v/>
      </c>
      <c r="K85" s="1" t="str">
        <f aca="false">IF(H85="","",IF(I85&lt;&gt;0,0,IF(有休残数!$I$3&lt;&gt;0,0,IF(AND(ISNUMBER(E85),E85=INDEX(取得!$B$8:$B$38,MATCH(B85,取得!$A$8:$A$38,0)),ISNUMBER(F85),F85=INDEX(付与!$B$8:$B$27,MATCH(C85,付与!$A$8:$A$27,0)),ISNUMBER(G85),G85=INDEX(付与!$C$8:$C$27,MATCH(C85,付与!$A$8:$A$27,0)),ISNUMBER(J85),J85=IF(E85&lt;=有休残数!$B$3,D85,0)),0,1))))</f>
        <v/>
      </c>
    </row>
    <row r="86" customFormat="false" ht="32" hidden="false" customHeight="true" outlineLevel="0" collapsed="false">
      <c r="A86" s="10"/>
      <c r="B86" s="10"/>
      <c r="C86" s="10"/>
      <c r="D86" s="11"/>
      <c r="E86" s="13" t="str">
        <f aca="false">IF(COUNTA(A86:D86)=0,"",IF(AND(ISTEXT(B86),LEN(B86)=8,EXACT(LEFT(B86,4),"USE-"),ISNUMBER(FIND(MID(B86,5,1)&amp;"x","0x1x2x3x4x5x6x7x8x9x")),ISNUMBER(FIND(MID(B86,6,1)&amp;"x","0x1x2x3x4x5x6x7x8x9x")),ISNUMBER(FIND(MID(B86,7,1)&amp;"x","0x1x2x3x4x5x6x7x8x9x")),ISNUMBER(FIND(MID(B86,8,1)&amp;"x","0x1x2x3x4x5x6x7x8x9x"))),IF(COUNTIFS(取得!$A$8:$A$38,B86)=1,INDEX(取得!$B$8:$B$38,MATCH(B86,取得!$A$8:$A$38,0)),NA()),NA()))</f>
        <v/>
      </c>
      <c r="F86" s="13" t="str">
        <f aca="false">IF(COUNTA(A86:D86)=0,"",IF(AND(ISTEXT(C86),LEN(C86)=8,EXACT(LEFT(C86,4),"GRT-"),ISNUMBER(FIND(MID(C86,5,1)&amp;"x","0x1x2x3x4x5x6x7x8x9x")),ISNUMBER(FIND(MID(C86,6,1)&amp;"x","0x1x2x3x4x5x6x7x8x9x")),ISNUMBER(FIND(MID(C86,7,1)&amp;"x","0x1x2x3x4x5x6x7x8x9x")),ISNUMBER(FIND(MID(C86,8,1)&amp;"x","0x1x2x3x4x5x6x7x8x9x"))),IF(COUNTIFS(付与!$A$8:$A$27,C86)=1,INDEX(付与!$B$8:$B$27,MATCH(C86,付与!$A$8:$A$27,0)),NA()),NA()))</f>
        <v/>
      </c>
      <c r="G86" s="13" t="str">
        <f aca="false">IF(COUNTA(A86:D86)=0,"",IF(AND(ISTEXT(C86),LEN(C86)=8,EXACT(LEFT(C86,4),"GRT-"),ISNUMBER(FIND(MID(C86,5,1)&amp;"x","0x1x2x3x4x5x6x7x8x9x")),ISNUMBER(FIND(MID(C86,6,1)&amp;"x","0x1x2x3x4x5x6x7x8x9x")),ISNUMBER(FIND(MID(C86,7,1)&amp;"x","0x1x2x3x4x5x6x7x8x9x")),ISNUMBER(FIND(MID(C86,8,1)&amp;"x","0x1x2x3x4x5x6x7x8x9x"))),IF(COUNTIFS(付与!$A$8:$A$27,C86)=1,INDEX(付与!$C$8:$C$27,MATCH(C86,付与!$A$8:$A$27,0)),NA()),NA()))</f>
        <v/>
      </c>
      <c r="H86" s="1" t="str">
        <f aca="false">IF(COUNTA(A86:D86)=0,"",IF(NOT(AND(ISTEXT(A86),LEN(A86)=8,EXACT(LEFT(A86,4),"ALL-"),ISNUMBER(FIND(MID(A86,5,1)&amp;"x","0x1x2x3x4x5x6x7x8x9x")),ISNUMBER(FIND(MID(A86,6,1)&amp;"x","0x1x2x3x4x5x6x7x8x9x")),ISNUMBER(FIND(MID(A86,7,1)&amp;"x","0x1x2x3x4x5x6x7x8x9x")),ISNUMBER(FIND(MID(A86,8,1)&amp;"x","0x1x2x3x4x5x6x7x8x9x")))),"IDはALL-と半角数字4桁",IF(COUNTIFS($A$8:$A$107,A86)&gt;1,"配分IDが重複",IF(NOT(AND(ISTEXT(B86),LEN(B86)=8,EXACT(LEFT(B86,4),"USE-"),ISNUMBER(FIND(MID(B86,5,1)&amp;"x","0x1x2x3x4x5x6x7x8x9x")),ISNUMBER(FIND(MID(B86,6,1)&amp;"x","0x1x2x3x4x5x6x7x8x9x")),ISNUMBER(FIND(MID(B86,7,1)&amp;"x","0x1x2x3x4x5x6x7x8x9x")),ISNUMBER(FIND(MID(B86,8,1)&amp;"x","0x1x2x3x4x5x6x7x8x9x")))),"取得IDの形式を確認",IF(COUNTIFS(取得!$A$8:$A$38,B86)&lt;&gt;1,"取得IDが不明・重複",IF(NOT(AND(ISTEXT(C86),LEN(C86)=8,EXACT(LEFT(C86,4),"GRT-"),ISNUMBER(FIND(MID(C86,5,1)&amp;"x","0x1x2x3x4x5x6x7x8x9x")),ISNUMBER(FIND(MID(C86,6,1)&amp;"x","0x1x2x3x4x5x6x7x8x9x")),ISNUMBER(FIND(MID(C86,7,1)&amp;"x","0x1x2x3x4x5x6x7x8x9x")),ISNUMBER(FIND(MID(C86,8,1)&amp;"x","0x1x2x3x4x5x6x7x8x9x")))),"付与IDの形式を確認",IF(COUNTIFS(付与!$A$8:$A$27,C86)&lt;&gt;1,"付与IDが不明・重複",IF(NOT(AND(ISNUMBER(D86),OR(D86=0.5,D86=1))),"配分は0.5日または1日",IF(COUNTIFS($B$8:$B$107,B86,$C$8:$C$107,C86)&gt;1,"同じ取得/付与の組合せが重複",IF(OR(E86&lt;F86,E86&gt;G86),"取得日が有効期間外","確認済み"))))))))))</f>
        <v/>
      </c>
      <c r="I86" s="1" t="str">
        <f aca="false">IF(H86="","",IF(H86="確認済み",0,1))</f>
        <v/>
      </c>
      <c r="J86" s="4" t="str">
        <f aca="false">IF(H86="","",IF(OR(I86&lt;&gt;0,有休残数!$I$3&lt;&gt;0),NA(),IF(E86&lt;=有休残数!$B$3,D86,0)))</f>
        <v/>
      </c>
      <c r="K86" s="1" t="str">
        <f aca="false">IF(H86="","",IF(I86&lt;&gt;0,0,IF(有休残数!$I$3&lt;&gt;0,0,IF(AND(ISNUMBER(E86),E86=INDEX(取得!$B$8:$B$38,MATCH(B86,取得!$A$8:$A$38,0)),ISNUMBER(F86),F86=INDEX(付与!$B$8:$B$27,MATCH(C86,付与!$A$8:$A$27,0)),ISNUMBER(G86),G86=INDEX(付与!$C$8:$C$27,MATCH(C86,付与!$A$8:$A$27,0)),ISNUMBER(J86),J86=IF(E86&lt;=有休残数!$B$3,D86,0)),0,1))))</f>
        <v/>
      </c>
    </row>
    <row r="87" customFormat="false" ht="32" hidden="false" customHeight="true" outlineLevel="0" collapsed="false">
      <c r="A87" s="10"/>
      <c r="B87" s="10"/>
      <c r="C87" s="10"/>
      <c r="D87" s="11"/>
      <c r="E87" s="13" t="str">
        <f aca="false">IF(COUNTA(A87:D87)=0,"",IF(AND(ISTEXT(B87),LEN(B87)=8,EXACT(LEFT(B87,4),"USE-"),ISNUMBER(FIND(MID(B87,5,1)&amp;"x","0x1x2x3x4x5x6x7x8x9x")),ISNUMBER(FIND(MID(B87,6,1)&amp;"x","0x1x2x3x4x5x6x7x8x9x")),ISNUMBER(FIND(MID(B87,7,1)&amp;"x","0x1x2x3x4x5x6x7x8x9x")),ISNUMBER(FIND(MID(B87,8,1)&amp;"x","0x1x2x3x4x5x6x7x8x9x"))),IF(COUNTIFS(取得!$A$8:$A$38,B87)=1,INDEX(取得!$B$8:$B$38,MATCH(B87,取得!$A$8:$A$38,0)),NA()),NA()))</f>
        <v/>
      </c>
      <c r="F87" s="13" t="str">
        <f aca="false">IF(COUNTA(A87:D87)=0,"",IF(AND(ISTEXT(C87),LEN(C87)=8,EXACT(LEFT(C87,4),"GRT-"),ISNUMBER(FIND(MID(C87,5,1)&amp;"x","0x1x2x3x4x5x6x7x8x9x")),ISNUMBER(FIND(MID(C87,6,1)&amp;"x","0x1x2x3x4x5x6x7x8x9x")),ISNUMBER(FIND(MID(C87,7,1)&amp;"x","0x1x2x3x4x5x6x7x8x9x")),ISNUMBER(FIND(MID(C87,8,1)&amp;"x","0x1x2x3x4x5x6x7x8x9x"))),IF(COUNTIFS(付与!$A$8:$A$27,C87)=1,INDEX(付与!$B$8:$B$27,MATCH(C87,付与!$A$8:$A$27,0)),NA()),NA()))</f>
        <v/>
      </c>
      <c r="G87" s="13" t="str">
        <f aca="false">IF(COUNTA(A87:D87)=0,"",IF(AND(ISTEXT(C87),LEN(C87)=8,EXACT(LEFT(C87,4),"GRT-"),ISNUMBER(FIND(MID(C87,5,1)&amp;"x","0x1x2x3x4x5x6x7x8x9x")),ISNUMBER(FIND(MID(C87,6,1)&amp;"x","0x1x2x3x4x5x6x7x8x9x")),ISNUMBER(FIND(MID(C87,7,1)&amp;"x","0x1x2x3x4x5x6x7x8x9x")),ISNUMBER(FIND(MID(C87,8,1)&amp;"x","0x1x2x3x4x5x6x7x8x9x"))),IF(COUNTIFS(付与!$A$8:$A$27,C87)=1,INDEX(付与!$C$8:$C$27,MATCH(C87,付与!$A$8:$A$27,0)),NA()),NA()))</f>
        <v/>
      </c>
      <c r="H87" s="1" t="str">
        <f aca="false">IF(COUNTA(A87:D87)=0,"",IF(NOT(AND(ISTEXT(A87),LEN(A87)=8,EXACT(LEFT(A87,4),"ALL-"),ISNUMBER(FIND(MID(A87,5,1)&amp;"x","0x1x2x3x4x5x6x7x8x9x")),ISNUMBER(FIND(MID(A87,6,1)&amp;"x","0x1x2x3x4x5x6x7x8x9x")),ISNUMBER(FIND(MID(A87,7,1)&amp;"x","0x1x2x3x4x5x6x7x8x9x")),ISNUMBER(FIND(MID(A87,8,1)&amp;"x","0x1x2x3x4x5x6x7x8x9x")))),"IDはALL-と半角数字4桁",IF(COUNTIFS($A$8:$A$107,A87)&gt;1,"配分IDが重複",IF(NOT(AND(ISTEXT(B87),LEN(B87)=8,EXACT(LEFT(B87,4),"USE-"),ISNUMBER(FIND(MID(B87,5,1)&amp;"x","0x1x2x3x4x5x6x7x8x9x")),ISNUMBER(FIND(MID(B87,6,1)&amp;"x","0x1x2x3x4x5x6x7x8x9x")),ISNUMBER(FIND(MID(B87,7,1)&amp;"x","0x1x2x3x4x5x6x7x8x9x")),ISNUMBER(FIND(MID(B87,8,1)&amp;"x","0x1x2x3x4x5x6x7x8x9x")))),"取得IDの形式を確認",IF(COUNTIFS(取得!$A$8:$A$38,B87)&lt;&gt;1,"取得IDが不明・重複",IF(NOT(AND(ISTEXT(C87),LEN(C87)=8,EXACT(LEFT(C87,4),"GRT-"),ISNUMBER(FIND(MID(C87,5,1)&amp;"x","0x1x2x3x4x5x6x7x8x9x")),ISNUMBER(FIND(MID(C87,6,1)&amp;"x","0x1x2x3x4x5x6x7x8x9x")),ISNUMBER(FIND(MID(C87,7,1)&amp;"x","0x1x2x3x4x5x6x7x8x9x")),ISNUMBER(FIND(MID(C87,8,1)&amp;"x","0x1x2x3x4x5x6x7x8x9x")))),"付与IDの形式を確認",IF(COUNTIFS(付与!$A$8:$A$27,C87)&lt;&gt;1,"付与IDが不明・重複",IF(NOT(AND(ISNUMBER(D87),OR(D87=0.5,D87=1))),"配分は0.5日または1日",IF(COUNTIFS($B$8:$B$107,B87,$C$8:$C$107,C87)&gt;1,"同じ取得/付与の組合せが重複",IF(OR(E87&lt;F87,E87&gt;G87),"取得日が有効期間外","確認済み"))))))))))</f>
        <v/>
      </c>
      <c r="I87" s="1" t="str">
        <f aca="false">IF(H87="","",IF(H87="確認済み",0,1))</f>
        <v/>
      </c>
      <c r="J87" s="4" t="str">
        <f aca="false">IF(H87="","",IF(OR(I87&lt;&gt;0,有休残数!$I$3&lt;&gt;0),NA(),IF(E87&lt;=有休残数!$B$3,D87,0)))</f>
        <v/>
      </c>
      <c r="K87" s="1" t="str">
        <f aca="false">IF(H87="","",IF(I87&lt;&gt;0,0,IF(有休残数!$I$3&lt;&gt;0,0,IF(AND(ISNUMBER(E87),E87=INDEX(取得!$B$8:$B$38,MATCH(B87,取得!$A$8:$A$38,0)),ISNUMBER(F87),F87=INDEX(付与!$B$8:$B$27,MATCH(C87,付与!$A$8:$A$27,0)),ISNUMBER(G87),G87=INDEX(付与!$C$8:$C$27,MATCH(C87,付与!$A$8:$A$27,0)),ISNUMBER(J87),J87=IF(E87&lt;=有休残数!$B$3,D87,0)),0,1))))</f>
        <v/>
      </c>
    </row>
    <row r="88" customFormat="false" ht="32" hidden="false" customHeight="true" outlineLevel="0" collapsed="false">
      <c r="A88" s="10"/>
      <c r="B88" s="10"/>
      <c r="C88" s="10"/>
      <c r="D88" s="11"/>
      <c r="E88" s="13" t="str">
        <f aca="false">IF(COUNTA(A88:D88)=0,"",IF(AND(ISTEXT(B88),LEN(B88)=8,EXACT(LEFT(B88,4),"USE-"),ISNUMBER(FIND(MID(B88,5,1)&amp;"x","0x1x2x3x4x5x6x7x8x9x")),ISNUMBER(FIND(MID(B88,6,1)&amp;"x","0x1x2x3x4x5x6x7x8x9x")),ISNUMBER(FIND(MID(B88,7,1)&amp;"x","0x1x2x3x4x5x6x7x8x9x")),ISNUMBER(FIND(MID(B88,8,1)&amp;"x","0x1x2x3x4x5x6x7x8x9x"))),IF(COUNTIFS(取得!$A$8:$A$38,B88)=1,INDEX(取得!$B$8:$B$38,MATCH(B88,取得!$A$8:$A$38,0)),NA()),NA()))</f>
        <v/>
      </c>
      <c r="F88" s="13" t="str">
        <f aca="false">IF(COUNTA(A88:D88)=0,"",IF(AND(ISTEXT(C88),LEN(C88)=8,EXACT(LEFT(C88,4),"GRT-"),ISNUMBER(FIND(MID(C88,5,1)&amp;"x","0x1x2x3x4x5x6x7x8x9x")),ISNUMBER(FIND(MID(C88,6,1)&amp;"x","0x1x2x3x4x5x6x7x8x9x")),ISNUMBER(FIND(MID(C88,7,1)&amp;"x","0x1x2x3x4x5x6x7x8x9x")),ISNUMBER(FIND(MID(C88,8,1)&amp;"x","0x1x2x3x4x5x6x7x8x9x"))),IF(COUNTIFS(付与!$A$8:$A$27,C88)=1,INDEX(付与!$B$8:$B$27,MATCH(C88,付与!$A$8:$A$27,0)),NA()),NA()))</f>
        <v/>
      </c>
      <c r="G88" s="13" t="str">
        <f aca="false">IF(COUNTA(A88:D88)=0,"",IF(AND(ISTEXT(C88),LEN(C88)=8,EXACT(LEFT(C88,4),"GRT-"),ISNUMBER(FIND(MID(C88,5,1)&amp;"x","0x1x2x3x4x5x6x7x8x9x")),ISNUMBER(FIND(MID(C88,6,1)&amp;"x","0x1x2x3x4x5x6x7x8x9x")),ISNUMBER(FIND(MID(C88,7,1)&amp;"x","0x1x2x3x4x5x6x7x8x9x")),ISNUMBER(FIND(MID(C88,8,1)&amp;"x","0x1x2x3x4x5x6x7x8x9x"))),IF(COUNTIFS(付与!$A$8:$A$27,C88)=1,INDEX(付与!$C$8:$C$27,MATCH(C88,付与!$A$8:$A$27,0)),NA()),NA()))</f>
        <v/>
      </c>
      <c r="H88" s="1" t="str">
        <f aca="false">IF(COUNTA(A88:D88)=0,"",IF(NOT(AND(ISTEXT(A88),LEN(A88)=8,EXACT(LEFT(A88,4),"ALL-"),ISNUMBER(FIND(MID(A88,5,1)&amp;"x","0x1x2x3x4x5x6x7x8x9x")),ISNUMBER(FIND(MID(A88,6,1)&amp;"x","0x1x2x3x4x5x6x7x8x9x")),ISNUMBER(FIND(MID(A88,7,1)&amp;"x","0x1x2x3x4x5x6x7x8x9x")),ISNUMBER(FIND(MID(A88,8,1)&amp;"x","0x1x2x3x4x5x6x7x8x9x")))),"IDはALL-と半角数字4桁",IF(COUNTIFS($A$8:$A$107,A88)&gt;1,"配分IDが重複",IF(NOT(AND(ISTEXT(B88),LEN(B88)=8,EXACT(LEFT(B88,4),"USE-"),ISNUMBER(FIND(MID(B88,5,1)&amp;"x","0x1x2x3x4x5x6x7x8x9x")),ISNUMBER(FIND(MID(B88,6,1)&amp;"x","0x1x2x3x4x5x6x7x8x9x")),ISNUMBER(FIND(MID(B88,7,1)&amp;"x","0x1x2x3x4x5x6x7x8x9x")),ISNUMBER(FIND(MID(B88,8,1)&amp;"x","0x1x2x3x4x5x6x7x8x9x")))),"取得IDの形式を確認",IF(COUNTIFS(取得!$A$8:$A$38,B88)&lt;&gt;1,"取得IDが不明・重複",IF(NOT(AND(ISTEXT(C88),LEN(C88)=8,EXACT(LEFT(C88,4),"GRT-"),ISNUMBER(FIND(MID(C88,5,1)&amp;"x","0x1x2x3x4x5x6x7x8x9x")),ISNUMBER(FIND(MID(C88,6,1)&amp;"x","0x1x2x3x4x5x6x7x8x9x")),ISNUMBER(FIND(MID(C88,7,1)&amp;"x","0x1x2x3x4x5x6x7x8x9x")),ISNUMBER(FIND(MID(C88,8,1)&amp;"x","0x1x2x3x4x5x6x7x8x9x")))),"付与IDの形式を確認",IF(COUNTIFS(付与!$A$8:$A$27,C88)&lt;&gt;1,"付与IDが不明・重複",IF(NOT(AND(ISNUMBER(D88),OR(D88=0.5,D88=1))),"配分は0.5日または1日",IF(COUNTIFS($B$8:$B$107,B88,$C$8:$C$107,C88)&gt;1,"同じ取得/付与の組合せが重複",IF(OR(E88&lt;F88,E88&gt;G88),"取得日が有効期間外","確認済み"))))))))))</f>
        <v/>
      </c>
      <c r="I88" s="1" t="str">
        <f aca="false">IF(H88="","",IF(H88="確認済み",0,1))</f>
        <v/>
      </c>
      <c r="J88" s="4" t="str">
        <f aca="false">IF(H88="","",IF(OR(I88&lt;&gt;0,有休残数!$I$3&lt;&gt;0),NA(),IF(E88&lt;=有休残数!$B$3,D88,0)))</f>
        <v/>
      </c>
      <c r="K88" s="1" t="str">
        <f aca="false">IF(H88="","",IF(I88&lt;&gt;0,0,IF(有休残数!$I$3&lt;&gt;0,0,IF(AND(ISNUMBER(E88),E88=INDEX(取得!$B$8:$B$38,MATCH(B88,取得!$A$8:$A$38,0)),ISNUMBER(F88),F88=INDEX(付与!$B$8:$B$27,MATCH(C88,付与!$A$8:$A$27,0)),ISNUMBER(G88),G88=INDEX(付与!$C$8:$C$27,MATCH(C88,付与!$A$8:$A$27,0)),ISNUMBER(J88),J88=IF(E88&lt;=有休残数!$B$3,D88,0)),0,1))))</f>
        <v/>
      </c>
    </row>
    <row r="89" customFormat="false" ht="32" hidden="false" customHeight="true" outlineLevel="0" collapsed="false">
      <c r="A89" s="10"/>
      <c r="B89" s="10"/>
      <c r="C89" s="10"/>
      <c r="D89" s="11"/>
      <c r="E89" s="13" t="str">
        <f aca="false">IF(COUNTA(A89:D89)=0,"",IF(AND(ISTEXT(B89),LEN(B89)=8,EXACT(LEFT(B89,4),"USE-"),ISNUMBER(FIND(MID(B89,5,1)&amp;"x","0x1x2x3x4x5x6x7x8x9x")),ISNUMBER(FIND(MID(B89,6,1)&amp;"x","0x1x2x3x4x5x6x7x8x9x")),ISNUMBER(FIND(MID(B89,7,1)&amp;"x","0x1x2x3x4x5x6x7x8x9x")),ISNUMBER(FIND(MID(B89,8,1)&amp;"x","0x1x2x3x4x5x6x7x8x9x"))),IF(COUNTIFS(取得!$A$8:$A$38,B89)=1,INDEX(取得!$B$8:$B$38,MATCH(B89,取得!$A$8:$A$38,0)),NA()),NA()))</f>
        <v/>
      </c>
      <c r="F89" s="13" t="str">
        <f aca="false">IF(COUNTA(A89:D89)=0,"",IF(AND(ISTEXT(C89),LEN(C89)=8,EXACT(LEFT(C89,4),"GRT-"),ISNUMBER(FIND(MID(C89,5,1)&amp;"x","0x1x2x3x4x5x6x7x8x9x")),ISNUMBER(FIND(MID(C89,6,1)&amp;"x","0x1x2x3x4x5x6x7x8x9x")),ISNUMBER(FIND(MID(C89,7,1)&amp;"x","0x1x2x3x4x5x6x7x8x9x")),ISNUMBER(FIND(MID(C89,8,1)&amp;"x","0x1x2x3x4x5x6x7x8x9x"))),IF(COUNTIFS(付与!$A$8:$A$27,C89)=1,INDEX(付与!$B$8:$B$27,MATCH(C89,付与!$A$8:$A$27,0)),NA()),NA()))</f>
        <v/>
      </c>
      <c r="G89" s="13" t="str">
        <f aca="false">IF(COUNTA(A89:D89)=0,"",IF(AND(ISTEXT(C89),LEN(C89)=8,EXACT(LEFT(C89,4),"GRT-"),ISNUMBER(FIND(MID(C89,5,1)&amp;"x","0x1x2x3x4x5x6x7x8x9x")),ISNUMBER(FIND(MID(C89,6,1)&amp;"x","0x1x2x3x4x5x6x7x8x9x")),ISNUMBER(FIND(MID(C89,7,1)&amp;"x","0x1x2x3x4x5x6x7x8x9x")),ISNUMBER(FIND(MID(C89,8,1)&amp;"x","0x1x2x3x4x5x6x7x8x9x"))),IF(COUNTIFS(付与!$A$8:$A$27,C89)=1,INDEX(付与!$C$8:$C$27,MATCH(C89,付与!$A$8:$A$27,0)),NA()),NA()))</f>
        <v/>
      </c>
      <c r="H89" s="1" t="str">
        <f aca="false">IF(COUNTA(A89:D89)=0,"",IF(NOT(AND(ISTEXT(A89),LEN(A89)=8,EXACT(LEFT(A89,4),"ALL-"),ISNUMBER(FIND(MID(A89,5,1)&amp;"x","0x1x2x3x4x5x6x7x8x9x")),ISNUMBER(FIND(MID(A89,6,1)&amp;"x","0x1x2x3x4x5x6x7x8x9x")),ISNUMBER(FIND(MID(A89,7,1)&amp;"x","0x1x2x3x4x5x6x7x8x9x")),ISNUMBER(FIND(MID(A89,8,1)&amp;"x","0x1x2x3x4x5x6x7x8x9x")))),"IDはALL-と半角数字4桁",IF(COUNTIFS($A$8:$A$107,A89)&gt;1,"配分IDが重複",IF(NOT(AND(ISTEXT(B89),LEN(B89)=8,EXACT(LEFT(B89,4),"USE-"),ISNUMBER(FIND(MID(B89,5,1)&amp;"x","0x1x2x3x4x5x6x7x8x9x")),ISNUMBER(FIND(MID(B89,6,1)&amp;"x","0x1x2x3x4x5x6x7x8x9x")),ISNUMBER(FIND(MID(B89,7,1)&amp;"x","0x1x2x3x4x5x6x7x8x9x")),ISNUMBER(FIND(MID(B89,8,1)&amp;"x","0x1x2x3x4x5x6x7x8x9x")))),"取得IDの形式を確認",IF(COUNTIFS(取得!$A$8:$A$38,B89)&lt;&gt;1,"取得IDが不明・重複",IF(NOT(AND(ISTEXT(C89),LEN(C89)=8,EXACT(LEFT(C89,4),"GRT-"),ISNUMBER(FIND(MID(C89,5,1)&amp;"x","0x1x2x3x4x5x6x7x8x9x")),ISNUMBER(FIND(MID(C89,6,1)&amp;"x","0x1x2x3x4x5x6x7x8x9x")),ISNUMBER(FIND(MID(C89,7,1)&amp;"x","0x1x2x3x4x5x6x7x8x9x")),ISNUMBER(FIND(MID(C89,8,1)&amp;"x","0x1x2x3x4x5x6x7x8x9x")))),"付与IDの形式を確認",IF(COUNTIFS(付与!$A$8:$A$27,C89)&lt;&gt;1,"付与IDが不明・重複",IF(NOT(AND(ISNUMBER(D89),OR(D89=0.5,D89=1))),"配分は0.5日または1日",IF(COUNTIFS($B$8:$B$107,B89,$C$8:$C$107,C89)&gt;1,"同じ取得/付与の組合せが重複",IF(OR(E89&lt;F89,E89&gt;G89),"取得日が有効期間外","確認済み"))))))))))</f>
        <v/>
      </c>
      <c r="I89" s="1" t="str">
        <f aca="false">IF(H89="","",IF(H89="確認済み",0,1))</f>
        <v/>
      </c>
      <c r="J89" s="4" t="str">
        <f aca="false">IF(H89="","",IF(OR(I89&lt;&gt;0,有休残数!$I$3&lt;&gt;0),NA(),IF(E89&lt;=有休残数!$B$3,D89,0)))</f>
        <v/>
      </c>
      <c r="K89" s="1" t="str">
        <f aca="false">IF(H89="","",IF(I89&lt;&gt;0,0,IF(有休残数!$I$3&lt;&gt;0,0,IF(AND(ISNUMBER(E89),E89=INDEX(取得!$B$8:$B$38,MATCH(B89,取得!$A$8:$A$38,0)),ISNUMBER(F89),F89=INDEX(付与!$B$8:$B$27,MATCH(C89,付与!$A$8:$A$27,0)),ISNUMBER(G89),G89=INDEX(付与!$C$8:$C$27,MATCH(C89,付与!$A$8:$A$27,0)),ISNUMBER(J89),J89=IF(E89&lt;=有休残数!$B$3,D89,0)),0,1))))</f>
        <v/>
      </c>
    </row>
    <row r="90" customFormat="false" ht="32" hidden="false" customHeight="true" outlineLevel="0" collapsed="false">
      <c r="A90" s="10"/>
      <c r="B90" s="10"/>
      <c r="C90" s="10"/>
      <c r="D90" s="11"/>
      <c r="E90" s="13" t="str">
        <f aca="false">IF(COUNTA(A90:D90)=0,"",IF(AND(ISTEXT(B90),LEN(B90)=8,EXACT(LEFT(B90,4),"USE-"),ISNUMBER(FIND(MID(B90,5,1)&amp;"x","0x1x2x3x4x5x6x7x8x9x")),ISNUMBER(FIND(MID(B90,6,1)&amp;"x","0x1x2x3x4x5x6x7x8x9x")),ISNUMBER(FIND(MID(B90,7,1)&amp;"x","0x1x2x3x4x5x6x7x8x9x")),ISNUMBER(FIND(MID(B90,8,1)&amp;"x","0x1x2x3x4x5x6x7x8x9x"))),IF(COUNTIFS(取得!$A$8:$A$38,B90)=1,INDEX(取得!$B$8:$B$38,MATCH(B90,取得!$A$8:$A$38,0)),NA()),NA()))</f>
        <v/>
      </c>
      <c r="F90" s="13" t="str">
        <f aca="false">IF(COUNTA(A90:D90)=0,"",IF(AND(ISTEXT(C90),LEN(C90)=8,EXACT(LEFT(C90,4),"GRT-"),ISNUMBER(FIND(MID(C90,5,1)&amp;"x","0x1x2x3x4x5x6x7x8x9x")),ISNUMBER(FIND(MID(C90,6,1)&amp;"x","0x1x2x3x4x5x6x7x8x9x")),ISNUMBER(FIND(MID(C90,7,1)&amp;"x","0x1x2x3x4x5x6x7x8x9x")),ISNUMBER(FIND(MID(C90,8,1)&amp;"x","0x1x2x3x4x5x6x7x8x9x"))),IF(COUNTIFS(付与!$A$8:$A$27,C90)=1,INDEX(付与!$B$8:$B$27,MATCH(C90,付与!$A$8:$A$27,0)),NA()),NA()))</f>
        <v/>
      </c>
      <c r="G90" s="13" t="str">
        <f aca="false">IF(COUNTA(A90:D90)=0,"",IF(AND(ISTEXT(C90),LEN(C90)=8,EXACT(LEFT(C90,4),"GRT-"),ISNUMBER(FIND(MID(C90,5,1)&amp;"x","0x1x2x3x4x5x6x7x8x9x")),ISNUMBER(FIND(MID(C90,6,1)&amp;"x","0x1x2x3x4x5x6x7x8x9x")),ISNUMBER(FIND(MID(C90,7,1)&amp;"x","0x1x2x3x4x5x6x7x8x9x")),ISNUMBER(FIND(MID(C90,8,1)&amp;"x","0x1x2x3x4x5x6x7x8x9x"))),IF(COUNTIFS(付与!$A$8:$A$27,C90)=1,INDEX(付与!$C$8:$C$27,MATCH(C90,付与!$A$8:$A$27,0)),NA()),NA()))</f>
        <v/>
      </c>
      <c r="H90" s="1" t="str">
        <f aca="false">IF(COUNTA(A90:D90)=0,"",IF(NOT(AND(ISTEXT(A90),LEN(A90)=8,EXACT(LEFT(A90,4),"ALL-"),ISNUMBER(FIND(MID(A90,5,1)&amp;"x","0x1x2x3x4x5x6x7x8x9x")),ISNUMBER(FIND(MID(A90,6,1)&amp;"x","0x1x2x3x4x5x6x7x8x9x")),ISNUMBER(FIND(MID(A90,7,1)&amp;"x","0x1x2x3x4x5x6x7x8x9x")),ISNUMBER(FIND(MID(A90,8,1)&amp;"x","0x1x2x3x4x5x6x7x8x9x")))),"IDはALL-と半角数字4桁",IF(COUNTIFS($A$8:$A$107,A90)&gt;1,"配分IDが重複",IF(NOT(AND(ISTEXT(B90),LEN(B90)=8,EXACT(LEFT(B90,4),"USE-"),ISNUMBER(FIND(MID(B90,5,1)&amp;"x","0x1x2x3x4x5x6x7x8x9x")),ISNUMBER(FIND(MID(B90,6,1)&amp;"x","0x1x2x3x4x5x6x7x8x9x")),ISNUMBER(FIND(MID(B90,7,1)&amp;"x","0x1x2x3x4x5x6x7x8x9x")),ISNUMBER(FIND(MID(B90,8,1)&amp;"x","0x1x2x3x4x5x6x7x8x9x")))),"取得IDの形式を確認",IF(COUNTIFS(取得!$A$8:$A$38,B90)&lt;&gt;1,"取得IDが不明・重複",IF(NOT(AND(ISTEXT(C90),LEN(C90)=8,EXACT(LEFT(C90,4),"GRT-"),ISNUMBER(FIND(MID(C90,5,1)&amp;"x","0x1x2x3x4x5x6x7x8x9x")),ISNUMBER(FIND(MID(C90,6,1)&amp;"x","0x1x2x3x4x5x6x7x8x9x")),ISNUMBER(FIND(MID(C90,7,1)&amp;"x","0x1x2x3x4x5x6x7x8x9x")),ISNUMBER(FIND(MID(C90,8,1)&amp;"x","0x1x2x3x4x5x6x7x8x9x")))),"付与IDの形式を確認",IF(COUNTIFS(付与!$A$8:$A$27,C90)&lt;&gt;1,"付与IDが不明・重複",IF(NOT(AND(ISNUMBER(D90),OR(D90=0.5,D90=1))),"配分は0.5日または1日",IF(COUNTIFS($B$8:$B$107,B90,$C$8:$C$107,C90)&gt;1,"同じ取得/付与の組合せが重複",IF(OR(E90&lt;F90,E90&gt;G90),"取得日が有効期間外","確認済み"))))))))))</f>
        <v/>
      </c>
      <c r="I90" s="1" t="str">
        <f aca="false">IF(H90="","",IF(H90="確認済み",0,1))</f>
        <v/>
      </c>
      <c r="J90" s="4" t="str">
        <f aca="false">IF(H90="","",IF(OR(I90&lt;&gt;0,有休残数!$I$3&lt;&gt;0),NA(),IF(E90&lt;=有休残数!$B$3,D90,0)))</f>
        <v/>
      </c>
      <c r="K90" s="1" t="str">
        <f aca="false">IF(H90="","",IF(I90&lt;&gt;0,0,IF(有休残数!$I$3&lt;&gt;0,0,IF(AND(ISNUMBER(E90),E90=INDEX(取得!$B$8:$B$38,MATCH(B90,取得!$A$8:$A$38,0)),ISNUMBER(F90),F90=INDEX(付与!$B$8:$B$27,MATCH(C90,付与!$A$8:$A$27,0)),ISNUMBER(G90),G90=INDEX(付与!$C$8:$C$27,MATCH(C90,付与!$A$8:$A$27,0)),ISNUMBER(J90),J90=IF(E90&lt;=有休残数!$B$3,D90,0)),0,1))))</f>
        <v/>
      </c>
    </row>
    <row r="91" customFormat="false" ht="32" hidden="false" customHeight="true" outlineLevel="0" collapsed="false">
      <c r="A91" s="10"/>
      <c r="B91" s="10"/>
      <c r="C91" s="10"/>
      <c r="D91" s="11"/>
      <c r="E91" s="13" t="str">
        <f aca="false">IF(COUNTA(A91:D91)=0,"",IF(AND(ISTEXT(B91),LEN(B91)=8,EXACT(LEFT(B91,4),"USE-"),ISNUMBER(FIND(MID(B91,5,1)&amp;"x","0x1x2x3x4x5x6x7x8x9x")),ISNUMBER(FIND(MID(B91,6,1)&amp;"x","0x1x2x3x4x5x6x7x8x9x")),ISNUMBER(FIND(MID(B91,7,1)&amp;"x","0x1x2x3x4x5x6x7x8x9x")),ISNUMBER(FIND(MID(B91,8,1)&amp;"x","0x1x2x3x4x5x6x7x8x9x"))),IF(COUNTIFS(取得!$A$8:$A$38,B91)=1,INDEX(取得!$B$8:$B$38,MATCH(B91,取得!$A$8:$A$38,0)),NA()),NA()))</f>
        <v/>
      </c>
      <c r="F91" s="13" t="str">
        <f aca="false">IF(COUNTA(A91:D91)=0,"",IF(AND(ISTEXT(C91),LEN(C91)=8,EXACT(LEFT(C91,4),"GRT-"),ISNUMBER(FIND(MID(C91,5,1)&amp;"x","0x1x2x3x4x5x6x7x8x9x")),ISNUMBER(FIND(MID(C91,6,1)&amp;"x","0x1x2x3x4x5x6x7x8x9x")),ISNUMBER(FIND(MID(C91,7,1)&amp;"x","0x1x2x3x4x5x6x7x8x9x")),ISNUMBER(FIND(MID(C91,8,1)&amp;"x","0x1x2x3x4x5x6x7x8x9x"))),IF(COUNTIFS(付与!$A$8:$A$27,C91)=1,INDEX(付与!$B$8:$B$27,MATCH(C91,付与!$A$8:$A$27,0)),NA()),NA()))</f>
        <v/>
      </c>
      <c r="G91" s="13" t="str">
        <f aca="false">IF(COUNTA(A91:D91)=0,"",IF(AND(ISTEXT(C91),LEN(C91)=8,EXACT(LEFT(C91,4),"GRT-"),ISNUMBER(FIND(MID(C91,5,1)&amp;"x","0x1x2x3x4x5x6x7x8x9x")),ISNUMBER(FIND(MID(C91,6,1)&amp;"x","0x1x2x3x4x5x6x7x8x9x")),ISNUMBER(FIND(MID(C91,7,1)&amp;"x","0x1x2x3x4x5x6x7x8x9x")),ISNUMBER(FIND(MID(C91,8,1)&amp;"x","0x1x2x3x4x5x6x7x8x9x"))),IF(COUNTIFS(付与!$A$8:$A$27,C91)=1,INDEX(付与!$C$8:$C$27,MATCH(C91,付与!$A$8:$A$27,0)),NA()),NA()))</f>
        <v/>
      </c>
      <c r="H91" s="1" t="str">
        <f aca="false">IF(COUNTA(A91:D91)=0,"",IF(NOT(AND(ISTEXT(A91),LEN(A91)=8,EXACT(LEFT(A91,4),"ALL-"),ISNUMBER(FIND(MID(A91,5,1)&amp;"x","0x1x2x3x4x5x6x7x8x9x")),ISNUMBER(FIND(MID(A91,6,1)&amp;"x","0x1x2x3x4x5x6x7x8x9x")),ISNUMBER(FIND(MID(A91,7,1)&amp;"x","0x1x2x3x4x5x6x7x8x9x")),ISNUMBER(FIND(MID(A91,8,1)&amp;"x","0x1x2x3x4x5x6x7x8x9x")))),"IDはALL-と半角数字4桁",IF(COUNTIFS($A$8:$A$107,A91)&gt;1,"配分IDが重複",IF(NOT(AND(ISTEXT(B91),LEN(B91)=8,EXACT(LEFT(B91,4),"USE-"),ISNUMBER(FIND(MID(B91,5,1)&amp;"x","0x1x2x3x4x5x6x7x8x9x")),ISNUMBER(FIND(MID(B91,6,1)&amp;"x","0x1x2x3x4x5x6x7x8x9x")),ISNUMBER(FIND(MID(B91,7,1)&amp;"x","0x1x2x3x4x5x6x7x8x9x")),ISNUMBER(FIND(MID(B91,8,1)&amp;"x","0x1x2x3x4x5x6x7x8x9x")))),"取得IDの形式を確認",IF(COUNTIFS(取得!$A$8:$A$38,B91)&lt;&gt;1,"取得IDが不明・重複",IF(NOT(AND(ISTEXT(C91),LEN(C91)=8,EXACT(LEFT(C91,4),"GRT-"),ISNUMBER(FIND(MID(C91,5,1)&amp;"x","0x1x2x3x4x5x6x7x8x9x")),ISNUMBER(FIND(MID(C91,6,1)&amp;"x","0x1x2x3x4x5x6x7x8x9x")),ISNUMBER(FIND(MID(C91,7,1)&amp;"x","0x1x2x3x4x5x6x7x8x9x")),ISNUMBER(FIND(MID(C91,8,1)&amp;"x","0x1x2x3x4x5x6x7x8x9x")))),"付与IDの形式を確認",IF(COUNTIFS(付与!$A$8:$A$27,C91)&lt;&gt;1,"付与IDが不明・重複",IF(NOT(AND(ISNUMBER(D91),OR(D91=0.5,D91=1))),"配分は0.5日または1日",IF(COUNTIFS($B$8:$B$107,B91,$C$8:$C$107,C91)&gt;1,"同じ取得/付与の組合せが重複",IF(OR(E91&lt;F91,E91&gt;G91),"取得日が有効期間外","確認済み"))))))))))</f>
        <v/>
      </c>
      <c r="I91" s="1" t="str">
        <f aca="false">IF(H91="","",IF(H91="確認済み",0,1))</f>
        <v/>
      </c>
      <c r="J91" s="4" t="str">
        <f aca="false">IF(H91="","",IF(OR(I91&lt;&gt;0,有休残数!$I$3&lt;&gt;0),NA(),IF(E91&lt;=有休残数!$B$3,D91,0)))</f>
        <v/>
      </c>
      <c r="K91" s="1" t="str">
        <f aca="false">IF(H91="","",IF(I91&lt;&gt;0,0,IF(有休残数!$I$3&lt;&gt;0,0,IF(AND(ISNUMBER(E91),E91=INDEX(取得!$B$8:$B$38,MATCH(B91,取得!$A$8:$A$38,0)),ISNUMBER(F91),F91=INDEX(付与!$B$8:$B$27,MATCH(C91,付与!$A$8:$A$27,0)),ISNUMBER(G91),G91=INDEX(付与!$C$8:$C$27,MATCH(C91,付与!$A$8:$A$27,0)),ISNUMBER(J91),J91=IF(E91&lt;=有休残数!$B$3,D91,0)),0,1))))</f>
        <v/>
      </c>
    </row>
    <row r="92" customFormat="false" ht="32" hidden="false" customHeight="true" outlineLevel="0" collapsed="false">
      <c r="A92" s="10"/>
      <c r="B92" s="10"/>
      <c r="C92" s="10"/>
      <c r="D92" s="11"/>
      <c r="E92" s="13" t="str">
        <f aca="false">IF(COUNTA(A92:D92)=0,"",IF(AND(ISTEXT(B92),LEN(B92)=8,EXACT(LEFT(B92,4),"USE-"),ISNUMBER(FIND(MID(B92,5,1)&amp;"x","0x1x2x3x4x5x6x7x8x9x")),ISNUMBER(FIND(MID(B92,6,1)&amp;"x","0x1x2x3x4x5x6x7x8x9x")),ISNUMBER(FIND(MID(B92,7,1)&amp;"x","0x1x2x3x4x5x6x7x8x9x")),ISNUMBER(FIND(MID(B92,8,1)&amp;"x","0x1x2x3x4x5x6x7x8x9x"))),IF(COUNTIFS(取得!$A$8:$A$38,B92)=1,INDEX(取得!$B$8:$B$38,MATCH(B92,取得!$A$8:$A$38,0)),NA()),NA()))</f>
        <v/>
      </c>
      <c r="F92" s="13" t="str">
        <f aca="false">IF(COUNTA(A92:D92)=0,"",IF(AND(ISTEXT(C92),LEN(C92)=8,EXACT(LEFT(C92,4),"GRT-"),ISNUMBER(FIND(MID(C92,5,1)&amp;"x","0x1x2x3x4x5x6x7x8x9x")),ISNUMBER(FIND(MID(C92,6,1)&amp;"x","0x1x2x3x4x5x6x7x8x9x")),ISNUMBER(FIND(MID(C92,7,1)&amp;"x","0x1x2x3x4x5x6x7x8x9x")),ISNUMBER(FIND(MID(C92,8,1)&amp;"x","0x1x2x3x4x5x6x7x8x9x"))),IF(COUNTIFS(付与!$A$8:$A$27,C92)=1,INDEX(付与!$B$8:$B$27,MATCH(C92,付与!$A$8:$A$27,0)),NA()),NA()))</f>
        <v/>
      </c>
      <c r="G92" s="13" t="str">
        <f aca="false">IF(COUNTA(A92:D92)=0,"",IF(AND(ISTEXT(C92),LEN(C92)=8,EXACT(LEFT(C92,4),"GRT-"),ISNUMBER(FIND(MID(C92,5,1)&amp;"x","0x1x2x3x4x5x6x7x8x9x")),ISNUMBER(FIND(MID(C92,6,1)&amp;"x","0x1x2x3x4x5x6x7x8x9x")),ISNUMBER(FIND(MID(C92,7,1)&amp;"x","0x1x2x3x4x5x6x7x8x9x")),ISNUMBER(FIND(MID(C92,8,1)&amp;"x","0x1x2x3x4x5x6x7x8x9x"))),IF(COUNTIFS(付与!$A$8:$A$27,C92)=1,INDEX(付与!$C$8:$C$27,MATCH(C92,付与!$A$8:$A$27,0)),NA()),NA()))</f>
        <v/>
      </c>
      <c r="H92" s="1" t="str">
        <f aca="false">IF(COUNTA(A92:D92)=0,"",IF(NOT(AND(ISTEXT(A92),LEN(A92)=8,EXACT(LEFT(A92,4),"ALL-"),ISNUMBER(FIND(MID(A92,5,1)&amp;"x","0x1x2x3x4x5x6x7x8x9x")),ISNUMBER(FIND(MID(A92,6,1)&amp;"x","0x1x2x3x4x5x6x7x8x9x")),ISNUMBER(FIND(MID(A92,7,1)&amp;"x","0x1x2x3x4x5x6x7x8x9x")),ISNUMBER(FIND(MID(A92,8,1)&amp;"x","0x1x2x3x4x5x6x7x8x9x")))),"IDはALL-と半角数字4桁",IF(COUNTIFS($A$8:$A$107,A92)&gt;1,"配分IDが重複",IF(NOT(AND(ISTEXT(B92),LEN(B92)=8,EXACT(LEFT(B92,4),"USE-"),ISNUMBER(FIND(MID(B92,5,1)&amp;"x","0x1x2x3x4x5x6x7x8x9x")),ISNUMBER(FIND(MID(B92,6,1)&amp;"x","0x1x2x3x4x5x6x7x8x9x")),ISNUMBER(FIND(MID(B92,7,1)&amp;"x","0x1x2x3x4x5x6x7x8x9x")),ISNUMBER(FIND(MID(B92,8,1)&amp;"x","0x1x2x3x4x5x6x7x8x9x")))),"取得IDの形式を確認",IF(COUNTIFS(取得!$A$8:$A$38,B92)&lt;&gt;1,"取得IDが不明・重複",IF(NOT(AND(ISTEXT(C92),LEN(C92)=8,EXACT(LEFT(C92,4),"GRT-"),ISNUMBER(FIND(MID(C92,5,1)&amp;"x","0x1x2x3x4x5x6x7x8x9x")),ISNUMBER(FIND(MID(C92,6,1)&amp;"x","0x1x2x3x4x5x6x7x8x9x")),ISNUMBER(FIND(MID(C92,7,1)&amp;"x","0x1x2x3x4x5x6x7x8x9x")),ISNUMBER(FIND(MID(C92,8,1)&amp;"x","0x1x2x3x4x5x6x7x8x9x")))),"付与IDの形式を確認",IF(COUNTIFS(付与!$A$8:$A$27,C92)&lt;&gt;1,"付与IDが不明・重複",IF(NOT(AND(ISNUMBER(D92),OR(D92=0.5,D92=1))),"配分は0.5日または1日",IF(COUNTIFS($B$8:$B$107,B92,$C$8:$C$107,C92)&gt;1,"同じ取得/付与の組合せが重複",IF(OR(E92&lt;F92,E92&gt;G92),"取得日が有効期間外","確認済み"))))))))))</f>
        <v/>
      </c>
      <c r="I92" s="1" t="str">
        <f aca="false">IF(H92="","",IF(H92="確認済み",0,1))</f>
        <v/>
      </c>
      <c r="J92" s="4" t="str">
        <f aca="false">IF(H92="","",IF(OR(I92&lt;&gt;0,有休残数!$I$3&lt;&gt;0),NA(),IF(E92&lt;=有休残数!$B$3,D92,0)))</f>
        <v/>
      </c>
      <c r="K92" s="1" t="str">
        <f aca="false">IF(H92="","",IF(I92&lt;&gt;0,0,IF(有休残数!$I$3&lt;&gt;0,0,IF(AND(ISNUMBER(E92),E92=INDEX(取得!$B$8:$B$38,MATCH(B92,取得!$A$8:$A$38,0)),ISNUMBER(F92),F92=INDEX(付与!$B$8:$B$27,MATCH(C92,付与!$A$8:$A$27,0)),ISNUMBER(G92),G92=INDEX(付与!$C$8:$C$27,MATCH(C92,付与!$A$8:$A$27,0)),ISNUMBER(J92),J92=IF(E92&lt;=有休残数!$B$3,D92,0)),0,1))))</f>
        <v/>
      </c>
    </row>
    <row r="93" customFormat="false" ht="32" hidden="false" customHeight="true" outlineLevel="0" collapsed="false">
      <c r="A93" s="10"/>
      <c r="B93" s="10"/>
      <c r="C93" s="10"/>
      <c r="D93" s="11"/>
      <c r="E93" s="13" t="str">
        <f aca="false">IF(COUNTA(A93:D93)=0,"",IF(AND(ISTEXT(B93),LEN(B93)=8,EXACT(LEFT(B93,4),"USE-"),ISNUMBER(FIND(MID(B93,5,1)&amp;"x","0x1x2x3x4x5x6x7x8x9x")),ISNUMBER(FIND(MID(B93,6,1)&amp;"x","0x1x2x3x4x5x6x7x8x9x")),ISNUMBER(FIND(MID(B93,7,1)&amp;"x","0x1x2x3x4x5x6x7x8x9x")),ISNUMBER(FIND(MID(B93,8,1)&amp;"x","0x1x2x3x4x5x6x7x8x9x"))),IF(COUNTIFS(取得!$A$8:$A$38,B93)=1,INDEX(取得!$B$8:$B$38,MATCH(B93,取得!$A$8:$A$38,0)),NA()),NA()))</f>
        <v/>
      </c>
      <c r="F93" s="13" t="str">
        <f aca="false">IF(COUNTA(A93:D93)=0,"",IF(AND(ISTEXT(C93),LEN(C93)=8,EXACT(LEFT(C93,4),"GRT-"),ISNUMBER(FIND(MID(C93,5,1)&amp;"x","0x1x2x3x4x5x6x7x8x9x")),ISNUMBER(FIND(MID(C93,6,1)&amp;"x","0x1x2x3x4x5x6x7x8x9x")),ISNUMBER(FIND(MID(C93,7,1)&amp;"x","0x1x2x3x4x5x6x7x8x9x")),ISNUMBER(FIND(MID(C93,8,1)&amp;"x","0x1x2x3x4x5x6x7x8x9x"))),IF(COUNTIFS(付与!$A$8:$A$27,C93)=1,INDEX(付与!$B$8:$B$27,MATCH(C93,付与!$A$8:$A$27,0)),NA()),NA()))</f>
        <v/>
      </c>
      <c r="G93" s="13" t="str">
        <f aca="false">IF(COUNTA(A93:D93)=0,"",IF(AND(ISTEXT(C93),LEN(C93)=8,EXACT(LEFT(C93,4),"GRT-"),ISNUMBER(FIND(MID(C93,5,1)&amp;"x","0x1x2x3x4x5x6x7x8x9x")),ISNUMBER(FIND(MID(C93,6,1)&amp;"x","0x1x2x3x4x5x6x7x8x9x")),ISNUMBER(FIND(MID(C93,7,1)&amp;"x","0x1x2x3x4x5x6x7x8x9x")),ISNUMBER(FIND(MID(C93,8,1)&amp;"x","0x1x2x3x4x5x6x7x8x9x"))),IF(COUNTIFS(付与!$A$8:$A$27,C93)=1,INDEX(付与!$C$8:$C$27,MATCH(C93,付与!$A$8:$A$27,0)),NA()),NA()))</f>
        <v/>
      </c>
      <c r="H93" s="1" t="str">
        <f aca="false">IF(COUNTA(A93:D93)=0,"",IF(NOT(AND(ISTEXT(A93),LEN(A93)=8,EXACT(LEFT(A93,4),"ALL-"),ISNUMBER(FIND(MID(A93,5,1)&amp;"x","0x1x2x3x4x5x6x7x8x9x")),ISNUMBER(FIND(MID(A93,6,1)&amp;"x","0x1x2x3x4x5x6x7x8x9x")),ISNUMBER(FIND(MID(A93,7,1)&amp;"x","0x1x2x3x4x5x6x7x8x9x")),ISNUMBER(FIND(MID(A93,8,1)&amp;"x","0x1x2x3x4x5x6x7x8x9x")))),"IDはALL-と半角数字4桁",IF(COUNTIFS($A$8:$A$107,A93)&gt;1,"配分IDが重複",IF(NOT(AND(ISTEXT(B93),LEN(B93)=8,EXACT(LEFT(B93,4),"USE-"),ISNUMBER(FIND(MID(B93,5,1)&amp;"x","0x1x2x3x4x5x6x7x8x9x")),ISNUMBER(FIND(MID(B93,6,1)&amp;"x","0x1x2x3x4x5x6x7x8x9x")),ISNUMBER(FIND(MID(B93,7,1)&amp;"x","0x1x2x3x4x5x6x7x8x9x")),ISNUMBER(FIND(MID(B93,8,1)&amp;"x","0x1x2x3x4x5x6x7x8x9x")))),"取得IDの形式を確認",IF(COUNTIFS(取得!$A$8:$A$38,B93)&lt;&gt;1,"取得IDが不明・重複",IF(NOT(AND(ISTEXT(C93),LEN(C93)=8,EXACT(LEFT(C93,4),"GRT-"),ISNUMBER(FIND(MID(C93,5,1)&amp;"x","0x1x2x3x4x5x6x7x8x9x")),ISNUMBER(FIND(MID(C93,6,1)&amp;"x","0x1x2x3x4x5x6x7x8x9x")),ISNUMBER(FIND(MID(C93,7,1)&amp;"x","0x1x2x3x4x5x6x7x8x9x")),ISNUMBER(FIND(MID(C93,8,1)&amp;"x","0x1x2x3x4x5x6x7x8x9x")))),"付与IDの形式を確認",IF(COUNTIFS(付与!$A$8:$A$27,C93)&lt;&gt;1,"付与IDが不明・重複",IF(NOT(AND(ISNUMBER(D93),OR(D93=0.5,D93=1))),"配分は0.5日または1日",IF(COUNTIFS($B$8:$B$107,B93,$C$8:$C$107,C93)&gt;1,"同じ取得/付与の組合せが重複",IF(OR(E93&lt;F93,E93&gt;G93),"取得日が有効期間外","確認済み"))))))))))</f>
        <v/>
      </c>
      <c r="I93" s="1" t="str">
        <f aca="false">IF(H93="","",IF(H93="確認済み",0,1))</f>
        <v/>
      </c>
      <c r="J93" s="4" t="str">
        <f aca="false">IF(H93="","",IF(OR(I93&lt;&gt;0,有休残数!$I$3&lt;&gt;0),NA(),IF(E93&lt;=有休残数!$B$3,D93,0)))</f>
        <v/>
      </c>
      <c r="K93" s="1" t="str">
        <f aca="false">IF(H93="","",IF(I93&lt;&gt;0,0,IF(有休残数!$I$3&lt;&gt;0,0,IF(AND(ISNUMBER(E93),E93=INDEX(取得!$B$8:$B$38,MATCH(B93,取得!$A$8:$A$38,0)),ISNUMBER(F93),F93=INDEX(付与!$B$8:$B$27,MATCH(C93,付与!$A$8:$A$27,0)),ISNUMBER(G93),G93=INDEX(付与!$C$8:$C$27,MATCH(C93,付与!$A$8:$A$27,0)),ISNUMBER(J93),J93=IF(E93&lt;=有休残数!$B$3,D93,0)),0,1))))</f>
        <v/>
      </c>
    </row>
    <row r="94" customFormat="false" ht="32" hidden="false" customHeight="true" outlineLevel="0" collapsed="false">
      <c r="A94" s="10"/>
      <c r="B94" s="10"/>
      <c r="C94" s="10"/>
      <c r="D94" s="11"/>
      <c r="E94" s="13" t="str">
        <f aca="false">IF(COUNTA(A94:D94)=0,"",IF(AND(ISTEXT(B94),LEN(B94)=8,EXACT(LEFT(B94,4),"USE-"),ISNUMBER(FIND(MID(B94,5,1)&amp;"x","0x1x2x3x4x5x6x7x8x9x")),ISNUMBER(FIND(MID(B94,6,1)&amp;"x","0x1x2x3x4x5x6x7x8x9x")),ISNUMBER(FIND(MID(B94,7,1)&amp;"x","0x1x2x3x4x5x6x7x8x9x")),ISNUMBER(FIND(MID(B94,8,1)&amp;"x","0x1x2x3x4x5x6x7x8x9x"))),IF(COUNTIFS(取得!$A$8:$A$38,B94)=1,INDEX(取得!$B$8:$B$38,MATCH(B94,取得!$A$8:$A$38,0)),NA()),NA()))</f>
        <v/>
      </c>
      <c r="F94" s="13" t="str">
        <f aca="false">IF(COUNTA(A94:D94)=0,"",IF(AND(ISTEXT(C94),LEN(C94)=8,EXACT(LEFT(C94,4),"GRT-"),ISNUMBER(FIND(MID(C94,5,1)&amp;"x","0x1x2x3x4x5x6x7x8x9x")),ISNUMBER(FIND(MID(C94,6,1)&amp;"x","0x1x2x3x4x5x6x7x8x9x")),ISNUMBER(FIND(MID(C94,7,1)&amp;"x","0x1x2x3x4x5x6x7x8x9x")),ISNUMBER(FIND(MID(C94,8,1)&amp;"x","0x1x2x3x4x5x6x7x8x9x"))),IF(COUNTIFS(付与!$A$8:$A$27,C94)=1,INDEX(付与!$B$8:$B$27,MATCH(C94,付与!$A$8:$A$27,0)),NA()),NA()))</f>
        <v/>
      </c>
      <c r="G94" s="13" t="str">
        <f aca="false">IF(COUNTA(A94:D94)=0,"",IF(AND(ISTEXT(C94),LEN(C94)=8,EXACT(LEFT(C94,4),"GRT-"),ISNUMBER(FIND(MID(C94,5,1)&amp;"x","0x1x2x3x4x5x6x7x8x9x")),ISNUMBER(FIND(MID(C94,6,1)&amp;"x","0x1x2x3x4x5x6x7x8x9x")),ISNUMBER(FIND(MID(C94,7,1)&amp;"x","0x1x2x3x4x5x6x7x8x9x")),ISNUMBER(FIND(MID(C94,8,1)&amp;"x","0x1x2x3x4x5x6x7x8x9x"))),IF(COUNTIFS(付与!$A$8:$A$27,C94)=1,INDEX(付与!$C$8:$C$27,MATCH(C94,付与!$A$8:$A$27,0)),NA()),NA()))</f>
        <v/>
      </c>
      <c r="H94" s="1" t="str">
        <f aca="false">IF(COUNTA(A94:D94)=0,"",IF(NOT(AND(ISTEXT(A94),LEN(A94)=8,EXACT(LEFT(A94,4),"ALL-"),ISNUMBER(FIND(MID(A94,5,1)&amp;"x","0x1x2x3x4x5x6x7x8x9x")),ISNUMBER(FIND(MID(A94,6,1)&amp;"x","0x1x2x3x4x5x6x7x8x9x")),ISNUMBER(FIND(MID(A94,7,1)&amp;"x","0x1x2x3x4x5x6x7x8x9x")),ISNUMBER(FIND(MID(A94,8,1)&amp;"x","0x1x2x3x4x5x6x7x8x9x")))),"IDはALL-と半角数字4桁",IF(COUNTIFS($A$8:$A$107,A94)&gt;1,"配分IDが重複",IF(NOT(AND(ISTEXT(B94),LEN(B94)=8,EXACT(LEFT(B94,4),"USE-"),ISNUMBER(FIND(MID(B94,5,1)&amp;"x","0x1x2x3x4x5x6x7x8x9x")),ISNUMBER(FIND(MID(B94,6,1)&amp;"x","0x1x2x3x4x5x6x7x8x9x")),ISNUMBER(FIND(MID(B94,7,1)&amp;"x","0x1x2x3x4x5x6x7x8x9x")),ISNUMBER(FIND(MID(B94,8,1)&amp;"x","0x1x2x3x4x5x6x7x8x9x")))),"取得IDの形式を確認",IF(COUNTIFS(取得!$A$8:$A$38,B94)&lt;&gt;1,"取得IDが不明・重複",IF(NOT(AND(ISTEXT(C94),LEN(C94)=8,EXACT(LEFT(C94,4),"GRT-"),ISNUMBER(FIND(MID(C94,5,1)&amp;"x","0x1x2x3x4x5x6x7x8x9x")),ISNUMBER(FIND(MID(C94,6,1)&amp;"x","0x1x2x3x4x5x6x7x8x9x")),ISNUMBER(FIND(MID(C94,7,1)&amp;"x","0x1x2x3x4x5x6x7x8x9x")),ISNUMBER(FIND(MID(C94,8,1)&amp;"x","0x1x2x3x4x5x6x7x8x9x")))),"付与IDの形式を確認",IF(COUNTIFS(付与!$A$8:$A$27,C94)&lt;&gt;1,"付与IDが不明・重複",IF(NOT(AND(ISNUMBER(D94),OR(D94=0.5,D94=1))),"配分は0.5日または1日",IF(COUNTIFS($B$8:$B$107,B94,$C$8:$C$107,C94)&gt;1,"同じ取得/付与の組合せが重複",IF(OR(E94&lt;F94,E94&gt;G94),"取得日が有効期間外","確認済み"))))))))))</f>
        <v/>
      </c>
      <c r="I94" s="1" t="str">
        <f aca="false">IF(H94="","",IF(H94="確認済み",0,1))</f>
        <v/>
      </c>
      <c r="J94" s="4" t="str">
        <f aca="false">IF(H94="","",IF(OR(I94&lt;&gt;0,有休残数!$I$3&lt;&gt;0),NA(),IF(E94&lt;=有休残数!$B$3,D94,0)))</f>
        <v/>
      </c>
      <c r="K94" s="1" t="str">
        <f aca="false">IF(H94="","",IF(I94&lt;&gt;0,0,IF(有休残数!$I$3&lt;&gt;0,0,IF(AND(ISNUMBER(E94),E94=INDEX(取得!$B$8:$B$38,MATCH(B94,取得!$A$8:$A$38,0)),ISNUMBER(F94),F94=INDEX(付与!$B$8:$B$27,MATCH(C94,付与!$A$8:$A$27,0)),ISNUMBER(G94),G94=INDEX(付与!$C$8:$C$27,MATCH(C94,付与!$A$8:$A$27,0)),ISNUMBER(J94),J94=IF(E94&lt;=有休残数!$B$3,D94,0)),0,1))))</f>
        <v/>
      </c>
    </row>
    <row r="95" customFormat="false" ht="32" hidden="false" customHeight="true" outlineLevel="0" collapsed="false">
      <c r="A95" s="10"/>
      <c r="B95" s="10"/>
      <c r="C95" s="10"/>
      <c r="D95" s="11"/>
      <c r="E95" s="13" t="str">
        <f aca="false">IF(COUNTA(A95:D95)=0,"",IF(AND(ISTEXT(B95),LEN(B95)=8,EXACT(LEFT(B95,4),"USE-"),ISNUMBER(FIND(MID(B95,5,1)&amp;"x","0x1x2x3x4x5x6x7x8x9x")),ISNUMBER(FIND(MID(B95,6,1)&amp;"x","0x1x2x3x4x5x6x7x8x9x")),ISNUMBER(FIND(MID(B95,7,1)&amp;"x","0x1x2x3x4x5x6x7x8x9x")),ISNUMBER(FIND(MID(B95,8,1)&amp;"x","0x1x2x3x4x5x6x7x8x9x"))),IF(COUNTIFS(取得!$A$8:$A$38,B95)=1,INDEX(取得!$B$8:$B$38,MATCH(B95,取得!$A$8:$A$38,0)),NA()),NA()))</f>
        <v/>
      </c>
      <c r="F95" s="13" t="str">
        <f aca="false">IF(COUNTA(A95:D95)=0,"",IF(AND(ISTEXT(C95),LEN(C95)=8,EXACT(LEFT(C95,4),"GRT-"),ISNUMBER(FIND(MID(C95,5,1)&amp;"x","0x1x2x3x4x5x6x7x8x9x")),ISNUMBER(FIND(MID(C95,6,1)&amp;"x","0x1x2x3x4x5x6x7x8x9x")),ISNUMBER(FIND(MID(C95,7,1)&amp;"x","0x1x2x3x4x5x6x7x8x9x")),ISNUMBER(FIND(MID(C95,8,1)&amp;"x","0x1x2x3x4x5x6x7x8x9x"))),IF(COUNTIFS(付与!$A$8:$A$27,C95)=1,INDEX(付与!$B$8:$B$27,MATCH(C95,付与!$A$8:$A$27,0)),NA()),NA()))</f>
        <v/>
      </c>
      <c r="G95" s="13" t="str">
        <f aca="false">IF(COUNTA(A95:D95)=0,"",IF(AND(ISTEXT(C95),LEN(C95)=8,EXACT(LEFT(C95,4),"GRT-"),ISNUMBER(FIND(MID(C95,5,1)&amp;"x","0x1x2x3x4x5x6x7x8x9x")),ISNUMBER(FIND(MID(C95,6,1)&amp;"x","0x1x2x3x4x5x6x7x8x9x")),ISNUMBER(FIND(MID(C95,7,1)&amp;"x","0x1x2x3x4x5x6x7x8x9x")),ISNUMBER(FIND(MID(C95,8,1)&amp;"x","0x1x2x3x4x5x6x7x8x9x"))),IF(COUNTIFS(付与!$A$8:$A$27,C95)=1,INDEX(付与!$C$8:$C$27,MATCH(C95,付与!$A$8:$A$27,0)),NA()),NA()))</f>
        <v/>
      </c>
      <c r="H95" s="1" t="str">
        <f aca="false">IF(COUNTA(A95:D95)=0,"",IF(NOT(AND(ISTEXT(A95),LEN(A95)=8,EXACT(LEFT(A95,4),"ALL-"),ISNUMBER(FIND(MID(A95,5,1)&amp;"x","0x1x2x3x4x5x6x7x8x9x")),ISNUMBER(FIND(MID(A95,6,1)&amp;"x","0x1x2x3x4x5x6x7x8x9x")),ISNUMBER(FIND(MID(A95,7,1)&amp;"x","0x1x2x3x4x5x6x7x8x9x")),ISNUMBER(FIND(MID(A95,8,1)&amp;"x","0x1x2x3x4x5x6x7x8x9x")))),"IDはALL-と半角数字4桁",IF(COUNTIFS($A$8:$A$107,A95)&gt;1,"配分IDが重複",IF(NOT(AND(ISTEXT(B95),LEN(B95)=8,EXACT(LEFT(B95,4),"USE-"),ISNUMBER(FIND(MID(B95,5,1)&amp;"x","0x1x2x3x4x5x6x7x8x9x")),ISNUMBER(FIND(MID(B95,6,1)&amp;"x","0x1x2x3x4x5x6x7x8x9x")),ISNUMBER(FIND(MID(B95,7,1)&amp;"x","0x1x2x3x4x5x6x7x8x9x")),ISNUMBER(FIND(MID(B95,8,1)&amp;"x","0x1x2x3x4x5x6x7x8x9x")))),"取得IDの形式を確認",IF(COUNTIFS(取得!$A$8:$A$38,B95)&lt;&gt;1,"取得IDが不明・重複",IF(NOT(AND(ISTEXT(C95),LEN(C95)=8,EXACT(LEFT(C95,4),"GRT-"),ISNUMBER(FIND(MID(C95,5,1)&amp;"x","0x1x2x3x4x5x6x7x8x9x")),ISNUMBER(FIND(MID(C95,6,1)&amp;"x","0x1x2x3x4x5x6x7x8x9x")),ISNUMBER(FIND(MID(C95,7,1)&amp;"x","0x1x2x3x4x5x6x7x8x9x")),ISNUMBER(FIND(MID(C95,8,1)&amp;"x","0x1x2x3x4x5x6x7x8x9x")))),"付与IDの形式を確認",IF(COUNTIFS(付与!$A$8:$A$27,C95)&lt;&gt;1,"付与IDが不明・重複",IF(NOT(AND(ISNUMBER(D95),OR(D95=0.5,D95=1))),"配分は0.5日または1日",IF(COUNTIFS($B$8:$B$107,B95,$C$8:$C$107,C95)&gt;1,"同じ取得/付与の組合せが重複",IF(OR(E95&lt;F95,E95&gt;G95),"取得日が有効期間外","確認済み"))))))))))</f>
        <v/>
      </c>
      <c r="I95" s="1" t="str">
        <f aca="false">IF(H95="","",IF(H95="確認済み",0,1))</f>
        <v/>
      </c>
      <c r="J95" s="4" t="str">
        <f aca="false">IF(H95="","",IF(OR(I95&lt;&gt;0,有休残数!$I$3&lt;&gt;0),NA(),IF(E95&lt;=有休残数!$B$3,D95,0)))</f>
        <v/>
      </c>
      <c r="K95" s="1" t="str">
        <f aca="false">IF(H95="","",IF(I95&lt;&gt;0,0,IF(有休残数!$I$3&lt;&gt;0,0,IF(AND(ISNUMBER(E95),E95=INDEX(取得!$B$8:$B$38,MATCH(B95,取得!$A$8:$A$38,0)),ISNUMBER(F95),F95=INDEX(付与!$B$8:$B$27,MATCH(C95,付与!$A$8:$A$27,0)),ISNUMBER(G95),G95=INDEX(付与!$C$8:$C$27,MATCH(C95,付与!$A$8:$A$27,0)),ISNUMBER(J95),J95=IF(E95&lt;=有休残数!$B$3,D95,0)),0,1))))</f>
        <v/>
      </c>
    </row>
    <row r="96" customFormat="false" ht="32" hidden="false" customHeight="true" outlineLevel="0" collapsed="false">
      <c r="A96" s="10"/>
      <c r="B96" s="10"/>
      <c r="C96" s="10"/>
      <c r="D96" s="11"/>
      <c r="E96" s="13" t="str">
        <f aca="false">IF(COUNTA(A96:D96)=0,"",IF(AND(ISTEXT(B96),LEN(B96)=8,EXACT(LEFT(B96,4),"USE-"),ISNUMBER(FIND(MID(B96,5,1)&amp;"x","0x1x2x3x4x5x6x7x8x9x")),ISNUMBER(FIND(MID(B96,6,1)&amp;"x","0x1x2x3x4x5x6x7x8x9x")),ISNUMBER(FIND(MID(B96,7,1)&amp;"x","0x1x2x3x4x5x6x7x8x9x")),ISNUMBER(FIND(MID(B96,8,1)&amp;"x","0x1x2x3x4x5x6x7x8x9x"))),IF(COUNTIFS(取得!$A$8:$A$38,B96)=1,INDEX(取得!$B$8:$B$38,MATCH(B96,取得!$A$8:$A$38,0)),NA()),NA()))</f>
        <v/>
      </c>
      <c r="F96" s="13" t="str">
        <f aca="false">IF(COUNTA(A96:D96)=0,"",IF(AND(ISTEXT(C96),LEN(C96)=8,EXACT(LEFT(C96,4),"GRT-"),ISNUMBER(FIND(MID(C96,5,1)&amp;"x","0x1x2x3x4x5x6x7x8x9x")),ISNUMBER(FIND(MID(C96,6,1)&amp;"x","0x1x2x3x4x5x6x7x8x9x")),ISNUMBER(FIND(MID(C96,7,1)&amp;"x","0x1x2x3x4x5x6x7x8x9x")),ISNUMBER(FIND(MID(C96,8,1)&amp;"x","0x1x2x3x4x5x6x7x8x9x"))),IF(COUNTIFS(付与!$A$8:$A$27,C96)=1,INDEX(付与!$B$8:$B$27,MATCH(C96,付与!$A$8:$A$27,0)),NA()),NA()))</f>
        <v/>
      </c>
      <c r="G96" s="13" t="str">
        <f aca="false">IF(COUNTA(A96:D96)=0,"",IF(AND(ISTEXT(C96),LEN(C96)=8,EXACT(LEFT(C96,4),"GRT-"),ISNUMBER(FIND(MID(C96,5,1)&amp;"x","0x1x2x3x4x5x6x7x8x9x")),ISNUMBER(FIND(MID(C96,6,1)&amp;"x","0x1x2x3x4x5x6x7x8x9x")),ISNUMBER(FIND(MID(C96,7,1)&amp;"x","0x1x2x3x4x5x6x7x8x9x")),ISNUMBER(FIND(MID(C96,8,1)&amp;"x","0x1x2x3x4x5x6x7x8x9x"))),IF(COUNTIFS(付与!$A$8:$A$27,C96)=1,INDEX(付与!$C$8:$C$27,MATCH(C96,付与!$A$8:$A$27,0)),NA()),NA()))</f>
        <v/>
      </c>
      <c r="H96" s="1" t="str">
        <f aca="false">IF(COUNTA(A96:D96)=0,"",IF(NOT(AND(ISTEXT(A96),LEN(A96)=8,EXACT(LEFT(A96,4),"ALL-"),ISNUMBER(FIND(MID(A96,5,1)&amp;"x","0x1x2x3x4x5x6x7x8x9x")),ISNUMBER(FIND(MID(A96,6,1)&amp;"x","0x1x2x3x4x5x6x7x8x9x")),ISNUMBER(FIND(MID(A96,7,1)&amp;"x","0x1x2x3x4x5x6x7x8x9x")),ISNUMBER(FIND(MID(A96,8,1)&amp;"x","0x1x2x3x4x5x6x7x8x9x")))),"IDはALL-と半角数字4桁",IF(COUNTIFS($A$8:$A$107,A96)&gt;1,"配分IDが重複",IF(NOT(AND(ISTEXT(B96),LEN(B96)=8,EXACT(LEFT(B96,4),"USE-"),ISNUMBER(FIND(MID(B96,5,1)&amp;"x","0x1x2x3x4x5x6x7x8x9x")),ISNUMBER(FIND(MID(B96,6,1)&amp;"x","0x1x2x3x4x5x6x7x8x9x")),ISNUMBER(FIND(MID(B96,7,1)&amp;"x","0x1x2x3x4x5x6x7x8x9x")),ISNUMBER(FIND(MID(B96,8,1)&amp;"x","0x1x2x3x4x5x6x7x8x9x")))),"取得IDの形式を確認",IF(COUNTIFS(取得!$A$8:$A$38,B96)&lt;&gt;1,"取得IDが不明・重複",IF(NOT(AND(ISTEXT(C96),LEN(C96)=8,EXACT(LEFT(C96,4),"GRT-"),ISNUMBER(FIND(MID(C96,5,1)&amp;"x","0x1x2x3x4x5x6x7x8x9x")),ISNUMBER(FIND(MID(C96,6,1)&amp;"x","0x1x2x3x4x5x6x7x8x9x")),ISNUMBER(FIND(MID(C96,7,1)&amp;"x","0x1x2x3x4x5x6x7x8x9x")),ISNUMBER(FIND(MID(C96,8,1)&amp;"x","0x1x2x3x4x5x6x7x8x9x")))),"付与IDの形式を確認",IF(COUNTIFS(付与!$A$8:$A$27,C96)&lt;&gt;1,"付与IDが不明・重複",IF(NOT(AND(ISNUMBER(D96),OR(D96=0.5,D96=1))),"配分は0.5日または1日",IF(COUNTIFS($B$8:$B$107,B96,$C$8:$C$107,C96)&gt;1,"同じ取得/付与の組合せが重複",IF(OR(E96&lt;F96,E96&gt;G96),"取得日が有効期間外","確認済み"))))))))))</f>
        <v/>
      </c>
      <c r="I96" s="1" t="str">
        <f aca="false">IF(H96="","",IF(H96="確認済み",0,1))</f>
        <v/>
      </c>
      <c r="J96" s="4" t="str">
        <f aca="false">IF(H96="","",IF(OR(I96&lt;&gt;0,有休残数!$I$3&lt;&gt;0),NA(),IF(E96&lt;=有休残数!$B$3,D96,0)))</f>
        <v/>
      </c>
      <c r="K96" s="1" t="str">
        <f aca="false">IF(H96="","",IF(I96&lt;&gt;0,0,IF(有休残数!$I$3&lt;&gt;0,0,IF(AND(ISNUMBER(E96),E96=INDEX(取得!$B$8:$B$38,MATCH(B96,取得!$A$8:$A$38,0)),ISNUMBER(F96),F96=INDEX(付与!$B$8:$B$27,MATCH(C96,付与!$A$8:$A$27,0)),ISNUMBER(G96),G96=INDEX(付与!$C$8:$C$27,MATCH(C96,付与!$A$8:$A$27,0)),ISNUMBER(J96),J96=IF(E96&lt;=有休残数!$B$3,D96,0)),0,1))))</f>
        <v/>
      </c>
    </row>
    <row r="97" customFormat="false" ht="32" hidden="false" customHeight="true" outlineLevel="0" collapsed="false">
      <c r="A97" s="10"/>
      <c r="B97" s="10"/>
      <c r="C97" s="10"/>
      <c r="D97" s="11"/>
      <c r="E97" s="13" t="str">
        <f aca="false">IF(COUNTA(A97:D97)=0,"",IF(AND(ISTEXT(B97),LEN(B97)=8,EXACT(LEFT(B97,4),"USE-"),ISNUMBER(FIND(MID(B97,5,1)&amp;"x","0x1x2x3x4x5x6x7x8x9x")),ISNUMBER(FIND(MID(B97,6,1)&amp;"x","0x1x2x3x4x5x6x7x8x9x")),ISNUMBER(FIND(MID(B97,7,1)&amp;"x","0x1x2x3x4x5x6x7x8x9x")),ISNUMBER(FIND(MID(B97,8,1)&amp;"x","0x1x2x3x4x5x6x7x8x9x"))),IF(COUNTIFS(取得!$A$8:$A$38,B97)=1,INDEX(取得!$B$8:$B$38,MATCH(B97,取得!$A$8:$A$38,0)),NA()),NA()))</f>
        <v/>
      </c>
      <c r="F97" s="13" t="str">
        <f aca="false">IF(COUNTA(A97:D97)=0,"",IF(AND(ISTEXT(C97),LEN(C97)=8,EXACT(LEFT(C97,4),"GRT-"),ISNUMBER(FIND(MID(C97,5,1)&amp;"x","0x1x2x3x4x5x6x7x8x9x")),ISNUMBER(FIND(MID(C97,6,1)&amp;"x","0x1x2x3x4x5x6x7x8x9x")),ISNUMBER(FIND(MID(C97,7,1)&amp;"x","0x1x2x3x4x5x6x7x8x9x")),ISNUMBER(FIND(MID(C97,8,1)&amp;"x","0x1x2x3x4x5x6x7x8x9x"))),IF(COUNTIFS(付与!$A$8:$A$27,C97)=1,INDEX(付与!$B$8:$B$27,MATCH(C97,付与!$A$8:$A$27,0)),NA()),NA()))</f>
        <v/>
      </c>
      <c r="G97" s="13" t="str">
        <f aca="false">IF(COUNTA(A97:D97)=0,"",IF(AND(ISTEXT(C97),LEN(C97)=8,EXACT(LEFT(C97,4),"GRT-"),ISNUMBER(FIND(MID(C97,5,1)&amp;"x","0x1x2x3x4x5x6x7x8x9x")),ISNUMBER(FIND(MID(C97,6,1)&amp;"x","0x1x2x3x4x5x6x7x8x9x")),ISNUMBER(FIND(MID(C97,7,1)&amp;"x","0x1x2x3x4x5x6x7x8x9x")),ISNUMBER(FIND(MID(C97,8,1)&amp;"x","0x1x2x3x4x5x6x7x8x9x"))),IF(COUNTIFS(付与!$A$8:$A$27,C97)=1,INDEX(付与!$C$8:$C$27,MATCH(C97,付与!$A$8:$A$27,0)),NA()),NA()))</f>
        <v/>
      </c>
      <c r="H97" s="1" t="str">
        <f aca="false">IF(COUNTA(A97:D97)=0,"",IF(NOT(AND(ISTEXT(A97),LEN(A97)=8,EXACT(LEFT(A97,4),"ALL-"),ISNUMBER(FIND(MID(A97,5,1)&amp;"x","0x1x2x3x4x5x6x7x8x9x")),ISNUMBER(FIND(MID(A97,6,1)&amp;"x","0x1x2x3x4x5x6x7x8x9x")),ISNUMBER(FIND(MID(A97,7,1)&amp;"x","0x1x2x3x4x5x6x7x8x9x")),ISNUMBER(FIND(MID(A97,8,1)&amp;"x","0x1x2x3x4x5x6x7x8x9x")))),"IDはALL-と半角数字4桁",IF(COUNTIFS($A$8:$A$107,A97)&gt;1,"配分IDが重複",IF(NOT(AND(ISTEXT(B97),LEN(B97)=8,EXACT(LEFT(B97,4),"USE-"),ISNUMBER(FIND(MID(B97,5,1)&amp;"x","0x1x2x3x4x5x6x7x8x9x")),ISNUMBER(FIND(MID(B97,6,1)&amp;"x","0x1x2x3x4x5x6x7x8x9x")),ISNUMBER(FIND(MID(B97,7,1)&amp;"x","0x1x2x3x4x5x6x7x8x9x")),ISNUMBER(FIND(MID(B97,8,1)&amp;"x","0x1x2x3x4x5x6x7x8x9x")))),"取得IDの形式を確認",IF(COUNTIFS(取得!$A$8:$A$38,B97)&lt;&gt;1,"取得IDが不明・重複",IF(NOT(AND(ISTEXT(C97),LEN(C97)=8,EXACT(LEFT(C97,4),"GRT-"),ISNUMBER(FIND(MID(C97,5,1)&amp;"x","0x1x2x3x4x5x6x7x8x9x")),ISNUMBER(FIND(MID(C97,6,1)&amp;"x","0x1x2x3x4x5x6x7x8x9x")),ISNUMBER(FIND(MID(C97,7,1)&amp;"x","0x1x2x3x4x5x6x7x8x9x")),ISNUMBER(FIND(MID(C97,8,1)&amp;"x","0x1x2x3x4x5x6x7x8x9x")))),"付与IDの形式を確認",IF(COUNTIFS(付与!$A$8:$A$27,C97)&lt;&gt;1,"付与IDが不明・重複",IF(NOT(AND(ISNUMBER(D97),OR(D97=0.5,D97=1))),"配分は0.5日または1日",IF(COUNTIFS($B$8:$B$107,B97,$C$8:$C$107,C97)&gt;1,"同じ取得/付与の組合せが重複",IF(OR(E97&lt;F97,E97&gt;G97),"取得日が有効期間外","確認済み"))))))))))</f>
        <v/>
      </c>
      <c r="I97" s="1" t="str">
        <f aca="false">IF(H97="","",IF(H97="確認済み",0,1))</f>
        <v/>
      </c>
      <c r="J97" s="4" t="str">
        <f aca="false">IF(H97="","",IF(OR(I97&lt;&gt;0,有休残数!$I$3&lt;&gt;0),NA(),IF(E97&lt;=有休残数!$B$3,D97,0)))</f>
        <v/>
      </c>
      <c r="K97" s="1" t="str">
        <f aca="false">IF(H97="","",IF(I97&lt;&gt;0,0,IF(有休残数!$I$3&lt;&gt;0,0,IF(AND(ISNUMBER(E97),E97=INDEX(取得!$B$8:$B$38,MATCH(B97,取得!$A$8:$A$38,0)),ISNUMBER(F97),F97=INDEX(付与!$B$8:$B$27,MATCH(C97,付与!$A$8:$A$27,0)),ISNUMBER(G97),G97=INDEX(付与!$C$8:$C$27,MATCH(C97,付与!$A$8:$A$27,0)),ISNUMBER(J97),J97=IF(E97&lt;=有休残数!$B$3,D97,0)),0,1))))</f>
        <v/>
      </c>
    </row>
    <row r="98" customFormat="false" ht="32" hidden="false" customHeight="true" outlineLevel="0" collapsed="false">
      <c r="A98" s="10"/>
      <c r="B98" s="10"/>
      <c r="C98" s="10"/>
      <c r="D98" s="11"/>
      <c r="E98" s="13" t="str">
        <f aca="false">IF(COUNTA(A98:D98)=0,"",IF(AND(ISTEXT(B98),LEN(B98)=8,EXACT(LEFT(B98,4),"USE-"),ISNUMBER(FIND(MID(B98,5,1)&amp;"x","0x1x2x3x4x5x6x7x8x9x")),ISNUMBER(FIND(MID(B98,6,1)&amp;"x","0x1x2x3x4x5x6x7x8x9x")),ISNUMBER(FIND(MID(B98,7,1)&amp;"x","0x1x2x3x4x5x6x7x8x9x")),ISNUMBER(FIND(MID(B98,8,1)&amp;"x","0x1x2x3x4x5x6x7x8x9x"))),IF(COUNTIFS(取得!$A$8:$A$38,B98)=1,INDEX(取得!$B$8:$B$38,MATCH(B98,取得!$A$8:$A$38,0)),NA()),NA()))</f>
        <v/>
      </c>
      <c r="F98" s="13" t="str">
        <f aca="false">IF(COUNTA(A98:D98)=0,"",IF(AND(ISTEXT(C98),LEN(C98)=8,EXACT(LEFT(C98,4),"GRT-"),ISNUMBER(FIND(MID(C98,5,1)&amp;"x","0x1x2x3x4x5x6x7x8x9x")),ISNUMBER(FIND(MID(C98,6,1)&amp;"x","0x1x2x3x4x5x6x7x8x9x")),ISNUMBER(FIND(MID(C98,7,1)&amp;"x","0x1x2x3x4x5x6x7x8x9x")),ISNUMBER(FIND(MID(C98,8,1)&amp;"x","0x1x2x3x4x5x6x7x8x9x"))),IF(COUNTIFS(付与!$A$8:$A$27,C98)=1,INDEX(付与!$B$8:$B$27,MATCH(C98,付与!$A$8:$A$27,0)),NA()),NA()))</f>
        <v/>
      </c>
      <c r="G98" s="13" t="str">
        <f aca="false">IF(COUNTA(A98:D98)=0,"",IF(AND(ISTEXT(C98),LEN(C98)=8,EXACT(LEFT(C98,4),"GRT-"),ISNUMBER(FIND(MID(C98,5,1)&amp;"x","0x1x2x3x4x5x6x7x8x9x")),ISNUMBER(FIND(MID(C98,6,1)&amp;"x","0x1x2x3x4x5x6x7x8x9x")),ISNUMBER(FIND(MID(C98,7,1)&amp;"x","0x1x2x3x4x5x6x7x8x9x")),ISNUMBER(FIND(MID(C98,8,1)&amp;"x","0x1x2x3x4x5x6x7x8x9x"))),IF(COUNTIFS(付与!$A$8:$A$27,C98)=1,INDEX(付与!$C$8:$C$27,MATCH(C98,付与!$A$8:$A$27,0)),NA()),NA()))</f>
        <v/>
      </c>
      <c r="H98" s="1" t="str">
        <f aca="false">IF(COUNTA(A98:D98)=0,"",IF(NOT(AND(ISTEXT(A98),LEN(A98)=8,EXACT(LEFT(A98,4),"ALL-"),ISNUMBER(FIND(MID(A98,5,1)&amp;"x","0x1x2x3x4x5x6x7x8x9x")),ISNUMBER(FIND(MID(A98,6,1)&amp;"x","0x1x2x3x4x5x6x7x8x9x")),ISNUMBER(FIND(MID(A98,7,1)&amp;"x","0x1x2x3x4x5x6x7x8x9x")),ISNUMBER(FIND(MID(A98,8,1)&amp;"x","0x1x2x3x4x5x6x7x8x9x")))),"IDはALL-と半角数字4桁",IF(COUNTIFS($A$8:$A$107,A98)&gt;1,"配分IDが重複",IF(NOT(AND(ISTEXT(B98),LEN(B98)=8,EXACT(LEFT(B98,4),"USE-"),ISNUMBER(FIND(MID(B98,5,1)&amp;"x","0x1x2x3x4x5x6x7x8x9x")),ISNUMBER(FIND(MID(B98,6,1)&amp;"x","0x1x2x3x4x5x6x7x8x9x")),ISNUMBER(FIND(MID(B98,7,1)&amp;"x","0x1x2x3x4x5x6x7x8x9x")),ISNUMBER(FIND(MID(B98,8,1)&amp;"x","0x1x2x3x4x5x6x7x8x9x")))),"取得IDの形式を確認",IF(COUNTIFS(取得!$A$8:$A$38,B98)&lt;&gt;1,"取得IDが不明・重複",IF(NOT(AND(ISTEXT(C98),LEN(C98)=8,EXACT(LEFT(C98,4),"GRT-"),ISNUMBER(FIND(MID(C98,5,1)&amp;"x","0x1x2x3x4x5x6x7x8x9x")),ISNUMBER(FIND(MID(C98,6,1)&amp;"x","0x1x2x3x4x5x6x7x8x9x")),ISNUMBER(FIND(MID(C98,7,1)&amp;"x","0x1x2x3x4x5x6x7x8x9x")),ISNUMBER(FIND(MID(C98,8,1)&amp;"x","0x1x2x3x4x5x6x7x8x9x")))),"付与IDの形式を確認",IF(COUNTIFS(付与!$A$8:$A$27,C98)&lt;&gt;1,"付与IDが不明・重複",IF(NOT(AND(ISNUMBER(D98),OR(D98=0.5,D98=1))),"配分は0.5日または1日",IF(COUNTIFS($B$8:$B$107,B98,$C$8:$C$107,C98)&gt;1,"同じ取得/付与の組合せが重複",IF(OR(E98&lt;F98,E98&gt;G98),"取得日が有効期間外","確認済み"))))))))))</f>
        <v/>
      </c>
      <c r="I98" s="1" t="str">
        <f aca="false">IF(H98="","",IF(H98="確認済み",0,1))</f>
        <v/>
      </c>
      <c r="J98" s="4" t="str">
        <f aca="false">IF(H98="","",IF(OR(I98&lt;&gt;0,有休残数!$I$3&lt;&gt;0),NA(),IF(E98&lt;=有休残数!$B$3,D98,0)))</f>
        <v/>
      </c>
      <c r="K98" s="1" t="str">
        <f aca="false">IF(H98="","",IF(I98&lt;&gt;0,0,IF(有休残数!$I$3&lt;&gt;0,0,IF(AND(ISNUMBER(E98),E98=INDEX(取得!$B$8:$B$38,MATCH(B98,取得!$A$8:$A$38,0)),ISNUMBER(F98),F98=INDEX(付与!$B$8:$B$27,MATCH(C98,付与!$A$8:$A$27,0)),ISNUMBER(G98),G98=INDEX(付与!$C$8:$C$27,MATCH(C98,付与!$A$8:$A$27,0)),ISNUMBER(J98),J98=IF(E98&lt;=有休残数!$B$3,D98,0)),0,1))))</f>
        <v/>
      </c>
    </row>
    <row r="99" customFormat="false" ht="32" hidden="false" customHeight="true" outlineLevel="0" collapsed="false">
      <c r="A99" s="10"/>
      <c r="B99" s="10"/>
      <c r="C99" s="10"/>
      <c r="D99" s="11"/>
      <c r="E99" s="13" t="str">
        <f aca="false">IF(COUNTA(A99:D99)=0,"",IF(AND(ISTEXT(B99),LEN(B99)=8,EXACT(LEFT(B99,4),"USE-"),ISNUMBER(FIND(MID(B99,5,1)&amp;"x","0x1x2x3x4x5x6x7x8x9x")),ISNUMBER(FIND(MID(B99,6,1)&amp;"x","0x1x2x3x4x5x6x7x8x9x")),ISNUMBER(FIND(MID(B99,7,1)&amp;"x","0x1x2x3x4x5x6x7x8x9x")),ISNUMBER(FIND(MID(B99,8,1)&amp;"x","0x1x2x3x4x5x6x7x8x9x"))),IF(COUNTIFS(取得!$A$8:$A$38,B99)=1,INDEX(取得!$B$8:$B$38,MATCH(B99,取得!$A$8:$A$38,0)),NA()),NA()))</f>
        <v/>
      </c>
      <c r="F99" s="13" t="str">
        <f aca="false">IF(COUNTA(A99:D99)=0,"",IF(AND(ISTEXT(C99),LEN(C99)=8,EXACT(LEFT(C99,4),"GRT-"),ISNUMBER(FIND(MID(C99,5,1)&amp;"x","0x1x2x3x4x5x6x7x8x9x")),ISNUMBER(FIND(MID(C99,6,1)&amp;"x","0x1x2x3x4x5x6x7x8x9x")),ISNUMBER(FIND(MID(C99,7,1)&amp;"x","0x1x2x3x4x5x6x7x8x9x")),ISNUMBER(FIND(MID(C99,8,1)&amp;"x","0x1x2x3x4x5x6x7x8x9x"))),IF(COUNTIFS(付与!$A$8:$A$27,C99)=1,INDEX(付与!$B$8:$B$27,MATCH(C99,付与!$A$8:$A$27,0)),NA()),NA()))</f>
        <v/>
      </c>
      <c r="G99" s="13" t="str">
        <f aca="false">IF(COUNTA(A99:D99)=0,"",IF(AND(ISTEXT(C99),LEN(C99)=8,EXACT(LEFT(C99,4),"GRT-"),ISNUMBER(FIND(MID(C99,5,1)&amp;"x","0x1x2x3x4x5x6x7x8x9x")),ISNUMBER(FIND(MID(C99,6,1)&amp;"x","0x1x2x3x4x5x6x7x8x9x")),ISNUMBER(FIND(MID(C99,7,1)&amp;"x","0x1x2x3x4x5x6x7x8x9x")),ISNUMBER(FIND(MID(C99,8,1)&amp;"x","0x1x2x3x4x5x6x7x8x9x"))),IF(COUNTIFS(付与!$A$8:$A$27,C99)=1,INDEX(付与!$C$8:$C$27,MATCH(C99,付与!$A$8:$A$27,0)),NA()),NA()))</f>
        <v/>
      </c>
      <c r="H99" s="1" t="str">
        <f aca="false">IF(COUNTA(A99:D99)=0,"",IF(NOT(AND(ISTEXT(A99),LEN(A99)=8,EXACT(LEFT(A99,4),"ALL-"),ISNUMBER(FIND(MID(A99,5,1)&amp;"x","0x1x2x3x4x5x6x7x8x9x")),ISNUMBER(FIND(MID(A99,6,1)&amp;"x","0x1x2x3x4x5x6x7x8x9x")),ISNUMBER(FIND(MID(A99,7,1)&amp;"x","0x1x2x3x4x5x6x7x8x9x")),ISNUMBER(FIND(MID(A99,8,1)&amp;"x","0x1x2x3x4x5x6x7x8x9x")))),"IDはALL-と半角数字4桁",IF(COUNTIFS($A$8:$A$107,A99)&gt;1,"配分IDが重複",IF(NOT(AND(ISTEXT(B99),LEN(B99)=8,EXACT(LEFT(B99,4),"USE-"),ISNUMBER(FIND(MID(B99,5,1)&amp;"x","0x1x2x3x4x5x6x7x8x9x")),ISNUMBER(FIND(MID(B99,6,1)&amp;"x","0x1x2x3x4x5x6x7x8x9x")),ISNUMBER(FIND(MID(B99,7,1)&amp;"x","0x1x2x3x4x5x6x7x8x9x")),ISNUMBER(FIND(MID(B99,8,1)&amp;"x","0x1x2x3x4x5x6x7x8x9x")))),"取得IDの形式を確認",IF(COUNTIFS(取得!$A$8:$A$38,B99)&lt;&gt;1,"取得IDが不明・重複",IF(NOT(AND(ISTEXT(C99),LEN(C99)=8,EXACT(LEFT(C99,4),"GRT-"),ISNUMBER(FIND(MID(C99,5,1)&amp;"x","0x1x2x3x4x5x6x7x8x9x")),ISNUMBER(FIND(MID(C99,6,1)&amp;"x","0x1x2x3x4x5x6x7x8x9x")),ISNUMBER(FIND(MID(C99,7,1)&amp;"x","0x1x2x3x4x5x6x7x8x9x")),ISNUMBER(FIND(MID(C99,8,1)&amp;"x","0x1x2x3x4x5x6x7x8x9x")))),"付与IDの形式を確認",IF(COUNTIFS(付与!$A$8:$A$27,C99)&lt;&gt;1,"付与IDが不明・重複",IF(NOT(AND(ISNUMBER(D99),OR(D99=0.5,D99=1))),"配分は0.5日または1日",IF(COUNTIFS($B$8:$B$107,B99,$C$8:$C$107,C99)&gt;1,"同じ取得/付与の組合せが重複",IF(OR(E99&lt;F99,E99&gt;G99),"取得日が有効期間外","確認済み"))))))))))</f>
        <v/>
      </c>
      <c r="I99" s="1" t="str">
        <f aca="false">IF(H99="","",IF(H99="確認済み",0,1))</f>
        <v/>
      </c>
      <c r="J99" s="4" t="str">
        <f aca="false">IF(H99="","",IF(OR(I99&lt;&gt;0,有休残数!$I$3&lt;&gt;0),NA(),IF(E99&lt;=有休残数!$B$3,D99,0)))</f>
        <v/>
      </c>
      <c r="K99" s="1" t="str">
        <f aca="false">IF(H99="","",IF(I99&lt;&gt;0,0,IF(有休残数!$I$3&lt;&gt;0,0,IF(AND(ISNUMBER(E99),E99=INDEX(取得!$B$8:$B$38,MATCH(B99,取得!$A$8:$A$38,0)),ISNUMBER(F99),F99=INDEX(付与!$B$8:$B$27,MATCH(C99,付与!$A$8:$A$27,0)),ISNUMBER(G99),G99=INDEX(付与!$C$8:$C$27,MATCH(C99,付与!$A$8:$A$27,0)),ISNUMBER(J99),J99=IF(E99&lt;=有休残数!$B$3,D99,0)),0,1))))</f>
        <v/>
      </c>
    </row>
    <row r="100" customFormat="false" ht="32" hidden="false" customHeight="true" outlineLevel="0" collapsed="false">
      <c r="A100" s="10"/>
      <c r="B100" s="10"/>
      <c r="C100" s="10"/>
      <c r="D100" s="11"/>
      <c r="E100" s="13" t="str">
        <f aca="false">IF(COUNTA(A100:D100)=0,"",IF(AND(ISTEXT(B100),LEN(B100)=8,EXACT(LEFT(B100,4),"USE-"),ISNUMBER(FIND(MID(B100,5,1)&amp;"x","0x1x2x3x4x5x6x7x8x9x")),ISNUMBER(FIND(MID(B100,6,1)&amp;"x","0x1x2x3x4x5x6x7x8x9x")),ISNUMBER(FIND(MID(B100,7,1)&amp;"x","0x1x2x3x4x5x6x7x8x9x")),ISNUMBER(FIND(MID(B100,8,1)&amp;"x","0x1x2x3x4x5x6x7x8x9x"))),IF(COUNTIFS(取得!$A$8:$A$38,B100)=1,INDEX(取得!$B$8:$B$38,MATCH(B100,取得!$A$8:$A$38,0)),NA()),NA()))</f>
        <v/>
      </c>
      <c r="F100" s="13" t="str">
        <f aca="false">IF(COUNTA(A100:D100)=0,"",IF(AND(ISTEXT(C100),LEN(C100)=8,EXACT(LEFT(C100,4),"GRT-"),ISNUMBER(FIND(MID(C100,5,1)&amp;"x","0x1x2x3x4x5x6x7x8x9x")),ISNUMBER(FIND(MID(C100,6,1)&amp;"x","0x1x2x3x4x5x6x7x8x9x")),ISNUMBER(FIND(MID(C100,7,1)&amp;"x","0x1x2x3x4x5x6x7x8x9x")),ISNUMBER(FIND(MID(C100,8,1)&amp;"x","0x1x2x3x4x5x6x7x8x9x"))),IF(COUNTIFS(付与!$A$8:$A$27,C100)=1,INDEX(付与!$B$8:$B$27,MATCH(C100,付与!$A$8:$A$27,0)),NA()),NA()))</f>
        <v/>
      </c>
      <c r="G100" s="13" t="str">
        <f aca="false">IF(COUNTA(A100:D100)=0,"",IF(AND(ISTEXT(C100),LEN(C100)=8,EXACT(LEFT(C100,4),"GRT-"),ISNUMBER(FIND(MID(C100,5,1)&amp;"x","0x1x2x3x4x5x6x7x8x9x")),ISNUMBER(FIND(MID(C100,6,1)&amp;"x","0x1x2x3x4x5x6x7x8x9x")),ISNUMBER(FIND(MID(C100,7,1)&amp;"x","0x1x2x3x4x5x6x7x8x9x")),ISNUMBER(FIND(MID(C100,8,1)&amp;"x","0x1x2x3x4x5x6x7x8x9x"))),IF(COUNTIFS(付与!$A$8:$A$27,C100)=1,INDEX(付与!$C$8:$C$27,MATCH(C100,付与!$A$8:$A$27,0)),NA()),NA()))</f>
        <v/>
      </c>
      <c r="H100" s="1" t="str">
        <f aca="false">IF(COUNTA(A100:D100)=0,"",IF(NOT(AND(ISTEXT(A100),LEN(A100)=8,EXACT(LEFT(A100,4),"ALL-"),ISNUMBER(FIND(MID(A100,5,1)&amp;"x","0x1x2x3x4x5x6x7x8x9x")),ISNUMBER(FIND(MID(A100,6,1)&amp;"x","0x1x2x3x4x5x6x7x8x9x")),ISNUMBER(FIND(MID(A100,7,1)&amp;"x","0x1x2x3x4x5x6x7x8x9x")),ISNUMBER(FIND(MID(A100,8,1)&amp;"x","0x1x2x3x4x5x6x7x8x9x")))),"IDはALL-と半角数字4桁",IF(COUNTIFS($A$8:$A$107,A100)&gt;1,"配分IDが重複",IF(NOT(AND(ISTEXT(B100),LEN(B100)=8,EXACT(LEFT(B100,4),"USE-"),ISNUMBER(FIND(MID(B100,5,1)&amp;"x","0x1x2x3x4x5x6x7x8x9x")),ISNUMBER(FIND(MID(B100,6,1)&amp;"x","0x1x2x3x4x5x6x7x8x9x")),ISNUMBER(FIND(MID(B100,7,1)&amp;"x","0x1x2x3x4x5x6x7x8x9x")),ISNUMBER(FIND(MID(B100,8,1)&amp;"x","0x1x2x3x4x5x6x7x8x9x")))),"取得IDの形式を確認",IF(COUNTIFS(取得!$A$8:$A$38,B100)&lt;&gt;1,"取得IDが不明・重複",IF(NOT(AND(ISTEXT(C100),LEN(C100)=8,EXACT(LEFT(C100,4),"GRT-"),ISNUMBER(FIND(MID(C100,5,1)&amp;"x","0x1x2x3x4x5x6x7x8x9x")),ISNUMBER(FIND(MID(C100,6,1)&amp;"x","0x1x2x3x4x5x6x7x8x9x")),ISNUMBER(FIND(MID(C100,7,1)&amp;"x","0x1x2x3x4x5x6x7x8x9x")),ISNUMBER(FIND(MID(C100,8,1)&amp;"x","0x1x2x3x4x5x6x7x8x9x")))),"付与IDの形式を確認",IF(COUNTIFS(付与!$A$8:$A$27,C100)&lt;&gt;1,"付与IDが不明・重複",IF(NOT(AND(ISNUMBER(D100),OR(D100=0.5,D100=1))),"配分は0.5日または1日",IF(COUNTIFS($B$8:$B$107,B100,$C$8:$C$107,C100)&gt;1,"同じ取得/付与の組合せが重複",IF(OR(E100&lt;F100,E100&gt;G100),"取得日が有効期間外","確認済み"))))))))))</f>
        <v/>
      </c>
      <c r="I100" s="1" t="str">
        <f aca="false">IF(H100="","",IF(H100="確認済み",0,1))</f>
        <v/>
      </c>
      <c r="J100" s="4" t="str">
        <f aca="false">IF(H100="","",IF(OR(I100&lt;&gt;0,有休残数!$I$3&lt;&gt;0),NA(),IF(E100&lt;=有休残数!$B$3,D100,0)))</f>
        <v/>
      </c>
      <c r="K100" s="1" t="str">
        <f aca="false">IF(H100="","",IF(I100&lt;&gt;0,0,IF(有休残数!$I$3&lt;&gt;0,0,IF(AND(ISNUMBER(E100),E100=INDEX(取得!$B$8:$B$38,MATCH(B100,取得!$A$8:$A$38,0)),ISNUMBER(F100),F100=INDEX(付与!$B$8:$B$27,MATCH(C100,付与!$A$8:$A$27,0)),ISNUMBER(G100),G100=INDEX(付与!$C$8:$C$27,MATCH(C100,付与!$A$8:$A$27,0)),ISNUMBER(J100),J100=IF(E100&lt;=有休残数!$B$3,D100,0)),0,1))))</f>
        <v/>
      </c>
    </row>
    <row r="101" customFormat="false" ht="32" hidden="false" customHeight="true" outlineLevel="0" collapsed="false">
      <c r="A101" s="10"/>
      <c r="B101" s="10"/>
      <c r="C101" s="10"/>
      <c r="D101" s="11"/>
      <c r="E101" s="13" t="str">
        <f aca="false">IF(COUNTA(A101:D101)=0,"",IF(AND(ISTEXT(B101),LEN(B101)=8,EXACT(LEFT(B101,4),"USE-"),ISNUMBER(FIND(MID(B101,5,1)&amp;"x","0x1x2x3x4x5x6x7x8x9x")),ISNUMBER(FIND(MID(B101,6,1)&amp;"x","0x1x2x3x4x5x6x7x8x9x")),ISNUMBER(FIND(MID(B101,7,1)&amp;"x","0x1x2x3x4x5x6x7x8x9x")),ISNUMBER(FIND(MID(B101,8,1)&amp;"x","0x1x2x3x4x5x6x7x8x9x"))),IF(COUNTIFS(取得!$A$8:$A$38,B101)=1,INDEX(取得!$B$8:$B$38,MATCH(B101,取得!$A$8:$A$38,0)),NA()),NA()))</f>
        <v/>
      </c>
      <c r="F101" s="13" t="str">
        <f aca="false">IF(COUNTA(A101:D101)=0,"",IF(AND(ISTEXT(C101),LEN(C101)=8,EXACT(LEFT(C101,4),"GRT-"),ISNUMBER(FIND(MID(C101,5,1)&amp;"x","0x1x2x3x4x5x6x7x8x9x")),ISNUMBER(FIND(MID(C101,6,1)&amp;"x","0x1x2x3x4x5x6x7x8x9x")),ISNUMBER(FIND(MID(C101,7,1)&amp;"x","0x1x2x3x4x5x6x7x8x9x")),ISNUMBER(FIND(MID(C101,8,1)&amp;"x","0x1x2x3x4x5x6x7x8x9x"))),IF(COUNTIFS(付与!$A$8:$A$27,C101)=1,INDEX(付与!$B$8:$B$27,MATCH(C101,付与!$A$8:$A$27,0)),NA()),NA()))</f>
        <v/>
      </c>
      <c r="G101" s="13" t="str">
        <f aca="false">IF(COUNTA(A101:D101)=0,"",IF(AND(ISTEXT(C101),LEN(C101)=8,EXACT(LEFT(C101,4),"GRT-"),ISNUMBER(FIND(MID(C101,5,1)&amp;"x","0x1x2x3x4x5x6x7x8x9x")),ISNUMBER(FIND(MID(C101,6,1)&amp;"x","0x1x2x3x4x5x6x7x8x9x")),ISNUMBER(FIND(MID(C101,7,1)&amp;"x","0x1x2x3x4x5x6x7x8x9x")),ISNUMBER(FIND(MID(C101,8,1)&amp;"x","0x1x2x3x4x5x6x7x8x9x"))),IF(COUNTIFS(付与!$A$8:$A$27,C101)=1,INDEX(付与!$C$8:$C$27,MATCH(C101,付与!$A$8:$A$27,0)),NA()),NA()))</f>
        <v/>
      </c>
      <c r="H101" s="1" t="str">
        <f aca="false">IF(COUNTA(A101:D101)=0,"",IF(NOT(AND(ISTEXT(A101),LEN(A101)=8,EXACT(LEFT(A101,4),"ALL-"),ISNUMBER(FIND(MID(A101,5,1)&amp;"x","0x1x2x3x4x5x6x7x8x9x")),ISNUMBER(FIND(MID(A101,6,1)&amp;"x","0x1x2x3x4x5x6x7x8x9x")),ISNUMBER(FIND(MID(A101,7,1)&amp;"x","0x1x2x3x4x5x6x7x8x9x")),ISNUMBER(FIND(MID(A101,8,1)&amp;"x","0x1x2x3x4x5x6x7x8x9x")))),"IDはALL-と半角数字4桁",IF(COUNTIFS($A$8:$A$107,A101)&gt;1,"配分IDが重複",IF(NOT(AND(ISTEXT(B101),LEN(B101)=8,EXACT(LEFT(B101,4),"USE-"),ISNUMBER(FIND(MID(B101,5,1)&amp;"x","0x1x2x3x4x5x6x7x8x9x")),ISNUMBER(FIND(MID(B101,6,1)&amp;"x","0x1x2x3x4x5x6x7x8x9x")),ISNUMBER(FIND(MID(B101,7,1)&amp;"x","0x1x2x3x4x5x6x7x8x9x")),ISNUMBER(FIND(MID(B101,8,1)&amp;"x","0x1x2x3x4x5x6x7x8x9x")))),"取得IDの形式を確認",IF(COUNTIFS(取得!$A$8:$A$38,B101)&lt;&gt;1,"取得IDが不明・重複",IF(NOT(AND(ISTEXT(C101),LEN(C101)=8,EXACT(LEFT(C101,4),"GRT-"),ISNUMBER(FIND(MID(C101,5,1)&amp;"x","0x1x2x3x4x5x6x7x8x9x")),ISNUMBER(FIND(MID(C101,6,1)&amp;"x","0x1x2x3x4x5x6x7x8x9x")),ISNUMBER(FIND(MID(C101,7,1)&amp;"x","0x1x2x3x4x5x6x7x8x9x")),ISNUMBER(FIND(MID(C101,8,1)&amp;"x","0x1x2x3x4x5x6x7x8x9x")))),"付与IDの形式を確認",IF(COUNTIFS(付与!$A$8:$A$27,C101)&lt;&gt;1,"付与IDが不明・重複",IF(NOT(AND(ISNUMBER(D101),OR(D101=0.5,D101=1))),"配分は0.5日または1日",IF(COUNTIFS($B$8:$B$107,B101,$C$8:$C$107,C101)&gt;1,"同じ取得/付与の組合せが重複",IF(OR(E101&lt;F101,E101&gt;G101),"取得日が有効期間外","確認済み"))))))))))</f>
        <v/>
      </c>
      <c r="I101" s="1" t="str">
        <f aca="false">IF(H101="","",IF(H101="確認済み",0,1))</f>
        <v/>
      </c>
      <c r="J101" s="4" t="str">
        <f aca="false">IF(H101="","",IF(OR(I101&lt;&gt;0,有休残数!$I$3&lt;&gt;0),NA(),IF(E101&lt;=有休残数!$B$3,D101,0)))</f>
        <v/>
      </c>
      <c r="K101" s="1" t="str">
        <f aca="false">IF(H101="","",IF(I101&lt;&gt;0,0,IF(有休残数!$I$3&lt;&gt;0,0,IF(AND(ISNUMBER(E101),E101=INDEX(取得!$B$8:$B$38,MATCH(B101,取得!$A$8:$A$38,0)),ISNUMBER(F101),F101=INDEX(付与!$B$8:$B$27,MATCH(C101,付与!$A$8:$A$27,0)),ISNUMBER(G101),G101=INDEX(付与!$C$8:$C$27,MATCH(C101,付与!$A$8:$A$27,0)),ISNUMBER(J101),J101=IF(E101&lt;=有休残数!$B$3,D101,0)),0,1))))</f>
        <v/>
      </c>
    </row>
    <row r="102" customFormat="false" ht="32" hidden="false" customHeight="true" outlineLevel="0" collapsed="false">
      <c r="A102" s="10"/>
      <c r="B102" s="10"/>
      <c r="C102" s="10"/>
      <c r="D102" s="11"/>
      <c r="E102" s="13" t="str">
        <f aca="false">IF(COUNTA(A102:D102)=0,"",IF(AND(ISTEXT(B102),LEN(B102)=8,EXACT(LEFT(B102,4),"USE-"),ISNUMBER(FIND(MID(B102,5,1)&amp;"x","0x1x2x3x4x5x6x7x8x9x")),ISNUMBER(FIND(MID(B102,6,1)&amp;"x","0x1x2x3x4x5x6x7x8x9x")),ISNUMBER(FIND(MID(B102,7,1)&amp;"x","0x1x2x3x4x5x6x7x8x9x")),ISNUMBER(FIND(MID(B102,8,1)&amp;"x","0x1x2x3x4x5x6x7x8x9x"))),IF(COUNTIFS(取得!$A$8:$A$38,B102)=1,INDEX(取得!$B$8:$B$38,MATCH(B102,取得!$A$8:$A$38,0)),NA()),NA()))</f>
        <v/>
      </c>
      <c r="F102" s="13" t="str">
        <f aca="false">IF(COUNTA(A102:D102)=0,"",IF(AND(ISTEXT(C102),LEN(C102)=8,EXACT(LEFT(C102,4),"GRT-"),ISNUMBER(FIND(MID(C102,5,1)&amp;"x","0x1x2x3x4x5x6x7x8x9x")),ISNUMBER(FIND(MID(C102,6,1)&amp;"x","0x1x2x3x4x5x6x7x8x9x")),ISNUMBER(FIND(MID(C102,7,1)&amp;"x","0x1x2x3x4x5x6x7x8x9x")),ISNUMBER(FIND(MID(C102,8,1)&amp;"x","0x1x2x3x4x5x6x7x8x9x"))),IF(COUNTIFS(付与!$A$8:$A$27,C102)=1,INDEX(付与!$B$8:$B$27,MATCH(C102,付与!$A$8:$A$27,0)),NA()),NA()))</f>
        <v/>
      </c>
      <c r="G102" s="13" t="str">
        <f aca="false">IF(COUNTA(A102:D102)=0,"",IF(AND(ISTEXT(C102),LEN(C102)=8,EXACT(LEFT(C102,4),"GRT-"),ISNUMBER(FIND(MID(C102,5,1)&amp;"x","0x1x2x3x4x5x6x7x8x9x")),ISNUMBER(FIND(MID(C102,6,1)&amp;"x","0x1x2x3x4x5x6x7x8x9x")),ISNUMBER(FIND(MID(C102,7,1)&amp;"x","0x1x2x3x4x5x6x7x8x9x")),ISNUMBER(FIND(MID(C102,8,1)&amp;"x","0x1x2x3x4x5x6x7x8x9x"))),IF(COUNTIFS(付与!$A$8:$A$27,C102)=1,INDEX(付与!$C$8:$C$27,MATCH(C102,付与!$A$8:$A$27,0)),NA()),NA()))</f>
        <v/>
      </c>
      <c r="H102" s="1" t="str">
        <f aca="false">IF(COUNTA(A102:D102)=0,"",IF(NOT(AND(ISTEXT(A102),LEN(A102)=8,EXACT(LEFT(A102,4),"ALL-"),ISNUMBER(FIND(MID(A102,5,1)&amp;"x","0x1x2x3x4x5x6x7x8x9x")),ISNUMBER(FIND(MID(A102,6,1)&amp;"x","0x1x2x3x4x5x6x7x8x9x")),ISNUMBER(FIND(MID(A102,7,1)&amp;"x","0x1x2x3x4x5x6x7x8x9x")),ISNUMBER(FIND(MID(A102,8,1)&amp;"x","0x1x2x3x4x5x6x7x8x9x")))),"IDはALL-と半角数字4桁",IF(COUNTIFS($A$8:$A$107,A102)&gt;1,"配分IDが重複",IF(NOT(AND(ISTEXT(B102),LEN(B102)=8,EXACT(LEFT(B102,4),"USE-"),ISNUMBER(FIND(MID(B102,5,1)&amp;"x","0x1x2x3x4x5x6x7x8x9x")),ISNUMBER(FIND(MID(B102,6,1)&amp;"x","0x1x2x3x4x5x6x7x8x9x")),ISNUMBER(FIND(MID(B102,7,1)&amp;"x","0x1x2x3x4x5x6x7x8x9x")),ISNUMBER(FIND(MID(B102,8,1)&amp;"x","0x1x2x3x4x5x6x7x8x9x")))),"取得IDの形式を確認",IF(COUNTIFS(取得!$A$8:$A$38,B102)&lt;&gt;1,"取得IDが不明・重複",IF(NOT(AND(ISTEXT(C102),LEN(C102)=8,EXACT(LEFT(C102,4),"GRT-"),ISNUMBER(FIND(MID(C102,5,1)&amp;"x","0x1x2x3x4x5x6x7x8x9x")),ISNUMBER(FIND(MID(C102,6,1)&amp;"x","0x1x2x3x4x5x6x7x8x9x")),ISNUMBER(FIND(MID(C102,7,1)&amp;"x","0x1x2x3x4x5x6x7x8x9x")),ISNUMBER(FIND(MID(C102,8,1)&amp;"x","0x1x2x3x4x5x6x7x8x9x")))),"付与IDの形式を確認",IF(COUNTIFS(付与!$A$8:$A$27,C102)&lt;&gt;1,"付与IDが不明・重複",IF(NOT(AND(ISNUMBER(D102),OR(D102=0.5,D102=1))),"配分は0.5日または1日",IF(COUNTIFS($B$8:$B$107,B102,$C$8:$C$107,C102)&gt;1,"同じ取得/付与の組合せが重複",IF(OR(E102&lt;F102,E102&gt;G102),"取得日が有効期間外","確認済み"))))))))))</f>
        <v/>
      </c>
      <c r="I102" s="1" t="str">
        <f aca="false">IF(H102="","",IF(H102="確認済み",0,1))</f>
        <v/>
      </c>
      <c r="J102" s="4" t="str">
        <f aca="false">IF(H102="","",IF(OR(I102&lt;&gt;0,有休残数!$I$3&lt;&gt;0),NA(),IF(E102&lt;=有休残数!$B$3,D102,0)))</f>
        <v/>
      </c>
      <c r="K102" s="1" t="str">
        <f aca="false">IF(H102="","",IF(I102&lt;&gt;0,0,IF(有休残数!$I$3&lt;&gt;0,0,IF(AND(ISNUMBER(E102),E102=INDEX(取得!$B$8:$B$38,MATCH(B102,取得!$A$8:$A$38,0)),ISNUMBER(F102),F102=INDEX(付与!$B$8:$B$27,MATCH(C102,付与!$A$8:$A$27,0)),ISNUMBER(G102),G102=INDEX(付与!$C$8:$C$27,MATCH(C102,付与!$A$8:$A$27,0)),ISNUMBER(J102),J102=IF(E102&lt;=有休残数!$B$3,D102,0)),0,1))))</f>
        <v/>
      </c>
    </row>
    <row r="103" customFormat="false" ht="32" hidden="false" customHeight="true" outlineLevel="0" collapsed="false">
      <c r="A103" s="10"/>
      <c r="B103" s="10"/>
      <c r="C103" s="10"/>
      <c r="D103" s="11"/>
      <c r="E103" s="13" t="str">
        <f aca="false">IF(COUNTA(A103:D103)=0,"",IF(AND(ISTEXT(B103),LEN(B103)=8,EXACT(LEFT(B103,4),"USE-"),ISNUMBER(FIND(MID(B103,5,1)&amp;"x","0x1x2x3x4x5x6x7x8x9x")),ISNUMBER(FIND(MID(B103,6,1)&amp;"x","0x1x2x3x4x5x6x7x8x9x")),ISNUMBER(FIND(MID(B103,7,1)&amp;"x","0x1x2x3x4x5x6x7x8x9x")),ISNUMBER(FIND(MID(B103,8,1)&amp;"x","0x1x2x3x4x5x6x7x8x9x"))),IF(COUNTIFS(取得!$A$8:$A$38,B103)=1,INDEX(取得!$B$8:$B$38,MATCH(B103,取得!$A$8:$A$38,0)),NA()),NA()))</f>
        <v/>
      </c>
      <c r="F103" s="13" t="str">
        <f aca="false">IF(COUNTA(A103:D103)=0,"",IF(AND(ISTEXT(C103),LEN(C103)=8,EXACT(LEFT(C103,4),"GRT-"),ISNUMBER(FIND(MID(C103,5,1)&amp;"x","0x1x2x3x4x5x6x7x8x9x")),ISNUMBER(FIND(MID(C103,6,1)&amp;"x","0x1x2x3x4x5x6x7x8x9x")),ISNUMBER(FIND(MID(C103,7,1)&amp;"x","0x1x2x3x4x5x6x7x8x9x")),ISNUMBER(FIND(MID(C103,8,1)&amp;"x","0x1x2x3x4x5x6x7x8x9x"))),IF(COUNTIFS(付与!$A$8:$A$27,C103)=1,INDEX(付与!$B$8:$B$27,MATCH(C103,付与!$A$8:$A$27,0)),NA()),NA()))</f>
        <v/>
      </c>
      <c r="G103" s="13" t="str">
        <f aca="false">IF(COUNTA(A103:D103)=0,"",IF(AND(ISTEXT(C103),LEN(C103)=8,EXACT(LEFT(C103,4),"GRT-"),ISNUMBER(FIND(MID(C103,5,1)&amp;"x","0x1x2x3x4x5x6x7x8x9x")),ISNUMBER(FIND(MID(C103,6,1)&amp;"x","0x1x2x3x4x5x6x7x8x9x")),ISNUMBER(FIND(MID(C103,7,1)&amp;"x","0x1x2x3x4x5x6x7x8x9x")),ISNUMBER(FIND(MID(C103,8,1)&amp;"x","0x1x2x3x4x5x6x7x8x9x"))),IF(COUNTIFS(付与!$A$8:$A$27,C103)=1,INDEX(付与!$C$8:$C$27,MATCH(C103,付与!$A$8:$A$27,0)),NA()),NA()))</f>
        <v/>
      </c>
      <c r="H103" s="1" t="str">
        <f aca="false">IF(COUNTA(A103:D103)=0,"",IF(NOT(AND(ISTEXT(A103),LEN(A103)=8,EXACT(LEFT(A103,4),"ALL-"),ISNUMBER(FIND(MID(A103,5,1)&amp;"x","0x1x2x3x4x5x6x7x8x9x")),ISNUMBER(FIND(MID(A103,6,1)&amp;"x","0x1x2x3x4x5x6x7x8x9x")),ISNUMBER(FIND(MID(A103,7,1)&amp;"x","0x1x2x3x4x5x6x7x8x9x")),ISNUMBER(FIND(MID(A103,8,1)&amp;"x","0x1x2x3x4x5x6x7x8x9x")))),"IDはALL-と半角数字4桁",IF(COUNTIFS($A$8:$A$107,A103)&gt;1,"配分IDが重複",IF(NOT(AND(ISTEXT(B103),LEN(B103)=8,EXACT(LEFT(B103,4),"USE-"),ISNUMBER(FIND(MID(B103,5,1)&amp;"x","0x1x2x3x4x5x6x7x8x9x")),ISNUMBER(FIND(MID(B103,6,1)&amp;"x","0x1x2x3x4x5x6x7x8x9x")),ISNUMBER(FIND(MID(B103,7,1)&amp;"x","0x1x2x3x4x5x6x7x8x9x")),ISNUMBER(FIND(MID(B103,8,1)&amp;"x","0x1x2x3x4x5x6x7x8x9x")))),"取得IDの形式を確認",IF(COUNTIFS(取得!$A$8:$A$38,B103)&lt;&gt;1,"取得IDが不明・重複",IF(NOT(AND(ISTEXT(C103),LEN(C103)=8,EXACT(LEFT(C103,4),"GRT-"),ISNUMBER(FIND(MID(C103,5,1)&amp;"x","0x1x2x3x4x5x6x7x8x9x")),ISNUMBER(FIND(MID(C103,6,1)&amp;"x","0x1x2x3x4x5x6x7x8x9x")),ISNUMBER(FIND(MID(C103,7,1)&amp;"x","0x1x2x3x4x5x6x7x8x9x")),ISNUMBER(FIND(MID(C103,8,1)&amp;"x","0x1x2x3x4x5x6x7x8x9x")))),"付与IDの形式を確認",IF(COUNTIFS(付与!$A$8:$A$27,C103)&lt;&gt;1,"付与IDが不明・重複",IF(NOT(AND(ISNUMBER(D103),OR(D103=0.5,D103=1))),"配分は0.5日または1日",IF(COUNTIFS($B$8:$B$107,B103,$C$8:$C$107,C103)&gt;1,"同じ取得/付与の組合せが重複",IF(OR(E103&lt;F103,E103&gt;G103),"取得日が有効期間外","確認済み"))))))))))</f>
        <v/>
      </c>
      <c r="I103" s="1" t="str">
        <f aca="false">IF(H103="","",IF(H103="確認済み",0,1))</f>
        <v/>
      </c>
      <c r="J103" s="4" t="str">
        <f aca="false">IF(H103="","",IF(OR(I103&lt;&gt;0,有休残数!$I$3&lt;&gt;0),NA(),IF(E103&lt;=有休残数!$B$3,D103,0)))</f>
        <v/>
      </c>
      <c r="K103" s="1" t="str">
        <f aca="false">IF(H103="","",IF(I103&lt;&gt;0,0,IF(有休残数!$I$3&lt;&gt;0,0,IF(AND(ISNUMBER(E103),E103=INDEX(取得!$B$8:$B$38,MATCH(B103,取得!$A$8:$A$38,0)),ISNUMBER(F103),F103=INDEX(付与!$B$8:$B$27,MATCH(C103,付与!$A$8:$A$27,0)),ISNUMBER(G103),G103=INDEX(付与!$C$8:$C$27,MATCH(C103,付与!$A$8:$A$27,0)),ISNUMBER(J103),J103=IF(E103&lt;=有休残数!$B$3,D103,0)),0,1))))</f>
        <v/>
      </c>
    </row>
    <row r="104" customFormat="false" ht="32" hidden="false" customHeight="true" outlineLevel="0" collapsed="false">
      <c r="A104" s="10"/>
      <c r="B104" s="10"/>
      <c r="C104" s="10"/>
      <c r="D104" s="11"/>
      <c r="E104" s="13" t="str">
        <f aca="false">IF(COUNTA(A104:D104)=0,"",IF(AND(ISTEXT(B104),LEN(B104)=8,EXACT(LEFT(B104,4),"USE-"),ISNUMBER(FIND(MID(B104,5,1)&amp;"x","0x1x2x3x4x5x6x7x8x9x")),ISNUMBER(FIND(MID(B104,6,1)&amp;"x","0x1x2x3x4x5x6x7x8x9x")),ISNUMBER(FIND(MID(B104,7,1)&amp;"x","0x1x2x3x4x5x6x7x8x9x")),ISNUMBER(FIND(MID(B104,8,1)&amp;"x","0x1x2x3x4x5x6x7x8x9x"))),IF(COUNTIFS(取得!$A$8:$A$38,B104)=1,INDEX(取得!$B$8:$B$38,MATCH(B104,取得!$A$8:$A$38,0)),NA()),NA()))</f>
        <v/>
      </c>
      <c r="F104" s="13" t="str">
        <f aca="false">IF(COUNTA(A104:D104)=0,"",IF(AND(ISTEXT(C104),LEN(C104)=8,EXACT(LEFT(C104,4),"GRT-"),ISNUMBER(FIND(MID(C104,5,1)&amp;"x","0x1x2x3x4x5x6x7x8x9x")),ISNUMBER(FIND(MID(C104,6,1)&amp;"x","0x1x2x3x4x5x6x7x8x9x")),ISNUMBER(FIND(MID(C104,7,1)&amp;"x","0x1x2x3x4x5x6x7x8x9x")),ISNUMBER(FIND(MID(C104,8,1)&amp;"x","0x1x2x3x4x5x6x7x8x9x"))),IF(COUNTIFS(付与!$A$8:$A$27,C104)=1,INDEX(付与!$B$8:$B$27,MATCH(C104,付与!$A$8:$A$27,0)),NA()),NA()))</f>
        <v/>
      </c>
      <c r="G104" s="13" t="str">
        <f aca="false">IF(COUNTA(A104:D104)=0,"",IF(AND(ISTEXT(C104),LEN(C104)=8,EXACT(LEFT(C104,4),"GRT-"),ISNUMBER(FIND(MID(C104,5,1)&amp;"x","0x1x2x3x4x5x6x7x8x9x")),ISNUMBER(FIND(MID(C104,6,1)&amp;"x","0x1x2x3x4x5x6x7x8x9x")),ISNUMBER(FIND(MID(C104,7,1)&amp;"x","0x1x2x3x4x5x6x7x8x9x")),ISNUMBER(FIND(MID(C104,8,1)&amp;"x","0x1x2x3x4x5x6x7x8x9x"))),IF(COUNTIFS(付与!$A$8:$A$27,C104)=1,INDEX(付与!$C$8:$C$27,MATCH(C104,付与!$A$8:$A$27,0)),NA()),NA()))</f>
        <v/>
      </c>
      <c r="H104" s="1" t="str">
        <f aca="false">IF(COUNTA(A104:D104)=0,"",IF(NOT(AND(ISTEXT(A104),LEN(A104)=8,EXACT(LEFT(A104,4),"ALL-"),ISNUMBER(FIND(MID(A104,5,1)&amp;"x","0x1x2x3x4x5x6x7x8x9x")),ISNUMBER(FIND(MID(A104,6,1)&amp;"x","0x1x2x3x4x5x6x7x8x9x")),ISNUMBER(FIND(MID(A104,7,1)&amp;"x","0x1x2x3x4x5x6x7x8x9x")),ISNUMBER(FIND(MID(A104,8,1)&amp;"x","0x1x2x3x4x5x6x7x8x9x")))),"IDはALL-と半角数字4桁",IF(COUNTIFS($A$8:$A$107,A104)&gt;1,"配分IDが重複",IF(NOT(AND(ISTEXT(B104),LEN(B104)=8,EXACT(LEFT(B104,4),"USE-"),ISNUMBER(FIND(MID(B104,5,1)&amp;"x","0x1x2x3x4x5x6x7x8x9x")),ISNUMBER(FIND(MID(B104,6,1)&amp;"x","0x1x2x3x4x5x6x7x8x9x")),ISNUMBER(FIND(MID(B104,7,1)&amp;"x","0x1x2x3x4x5x6x7x8x9x")),ISNUMBER(FIND(MID(B104,8,1)&amp;"x","0x1x2x3x4x5x6x7x8x9x")))),"取得IDの形式を確認",IF(COUNTIFS(取得!$A$8:$A$38,B104)&lt;&gt;1,"取得IDが不明・重複",IF(NOT(AND(ISTEXT(C104),LEN(C104)=8,EXACT(LEFT(C104,4),"GRT-"),ISNUMBER(FIND(MID(C104,5,1)&amp;"x","0x1x2x3x4x5x6x7x8x9x")),ISNUMBER(FIND(MID(C104,6,1)&amp;"x","0x1x2x3x4x5x6x7x8x9x")),ISNUMBER(FIND(MID(C104,7,1)&amp;"x","0x1x2x3x4x5x6x7x8x9x")),ISNUMBER(FIND(MID(C104,8,1)&amp;"x","0x1x2x3x4x5x6x7x8x9x")))),"付与IDの形式を確認",IF(COUNTIFS(付与!$A$8:$A$27,C104)&lt;&gt;1,"付与IDが不明・重複",IF(NOT(AND(ISNUMBER(D104),OR(D104=0.5,D104=1))),"配分は0.5日または1日",IF(COUNTIFS($B$8:$B$107,B104,$C$8:$C$107,C104)&gt;1,"同じ取得/付与の組合せが重複",IF(OR(E104&lt;F104,E104&gt;G104),"取得日が有効期間外","確認済み"))))))))))</f>
        <v/>
      </c>
      <c r="I104" s="1" t="str">
        <f aca="false">IF(H104="","",IF(H104="確認済み",0,1))</f>
        <v/>
      </c>
      <c r="J104" s="4" t="str">
        <f aca="false">IF(H104="","",IF(OR(I104&lt;&gt;0,有休残数!$I$3&lt;&gt;0),NA(),IF(E104&lt;=有休残数!$B$3,D104,0)))</f>
        <v/>
      </c>
      <c r="K104" s="1" t="str">
        <f aca="false">IF(H104="","",IF(I104&lt;&gt;0,0,IF(有休残数!$I$3&lt;&gt;0,0,IF(AND(ISNUMBER(E104),E104=INDEX(取得!$B$8:$B$38,MATCH(B104,取得!$A$8:$A$38,0)),ISNUMBER(F104),F104=INDEX(付与!$B$8:$B$27,MATCH(C104,付与!$A$8:$A$27,0)),ISNUMBER(G104),G104=INDEX(付与!$C$8:$C$27,MATCH(C104,付与!$A$8:$A$27,0)),ISNUMBER(J104),J104=IF(E104&lt;=有休残数!$B$3,D104,0)),0,1))))</f>
        <v/>
      </c>
    </row>
    <row r="105" customFormat="false" ht="32" hidden="false" customHeight="true" outlineLevel="0" collapsed="false">
      <c r="A105" s="10"/>
      <c r="B105" s="10"/>
      <c r="C105" s="10"/>
      <c r="D105" s="11"/>
      <c r="E105" s="13" t="str">
        <f aca="false">IF(COUNTA(A105:D105)=0,"",IF(AND(ISTEXT(B105),LEN(B105)=8,EXACT(LEFT(B105,4),"USE-"),ISNUMBER(FIND(MID(B105,5,1)&amp;"x","0x1x2x3x4x5x6x7x8x9x")),ISNUMBER(FIND(MID(B105,6,1)&amp;"x","0x1x2x3x4x5x6x7x8x9x")),ISNUMBER(FIND(MID(B105,7,1)&amp;"x","0x1x2x3x4x5x6x7x8x9x")),ISNUMBER(FIND(MID(B105,8,1)&amp;"x","0x1x2x3x4x5x6x7x8x9x"))),IF(COUNTIFS(取得!$A$8:$A$38,B105)=1,INDEX(取得!$B$8:$B$38,MATCH(B105,取得!$A$8:$A$38,0)),NA()),NA()))</f>
        <v/>
      </c>
      <c r="F105" s="13" t="str">
        <f aca="false">IF(COUNTA(A105:D105)=0,"",IF(AND(ISTEXT(C105),LEN(C105)=8,EXACT(LEFT(C105,4),"GRT-"),ISNUMBER(FIND(MID(C105,5,1)&amp;"x","0x1x2x3x4x5x6x7x8x9x")),ISNUMBER(FIND(MID(C105,6,1)&amp;"x","0x1x2x3x4x5x6x7x8x9x")),ISNUMBER(FIND(MID(C105,7,1)&amp;"x","0x1x2x3x4x5x6x7x8x9x")),ISNUMBER(FIND(MID(C105,8,1)&amp;"x","0x1x2x3x4x5x6x7x8x9x"))),IF(COUNTIFS(付与!$A$8:$A$27,C105)=1,INDEX(付与!$B$8:$B$27,MATCH(C105,付与!$A$8:$A$27,0)),NA()),NA()))</f>
        <v/>
      </c>
      <c r="G105" s="13" t="str">
        <f aca="false">IF(COUNTA(A105:D105)=0,"",IF(AND(ISTEXT(C105),LEN(C105)=8,EXACT(LEFT(C105,4),"GRT-"),ISNUMBER(FIND(MID(C105,5,1)&amp;"x","0x1x2x3x4x5x6x7x8x9x")),ISNUMBER(FIND(MID(C105,6,1)&amp;"x","0x1x2x3x4x5x6x7x8x9x")),ISNUMBER(FIND(MID(C105,7,1)&amp;"x","0x1x2x3x4x5x6x7x8x9x")),ISNUMBER(FIND(MID(C105,8,1)&amp;"x","0x1x2x3x4x5x6x7x8x9x"))),IF(COUNTIFS(付与!$A$8:$A$27,C105)=1,INDEX(付与!$C$8:$C$27,MATCH(C105,付与!$A$8:$A$27,0)),NA()),NA()))</f>
        <v/>
      </c>
      <c r="H105" s="1" t="str">
        <f aca="false">IF(COUNTA(A105:D105)=0,"",IF(NOT(AND(ISTEXT(A105),LEN(A105)=8,EXACT(LEFT(A105,4),"ALL-"),ISNUMBER(FIND(MID(A105,5,1)&amp;"x","0x1x2x3x4x5x6x7x8x9x")),ISNUMBER(FIND(MID(A105,6,1)&amp;"x","0x1x2x3x4x5x6x7x8x9x")),ISNUMBER(FIND(MID(A105,7,1)&amp;"x","0x1x2x3x4x5x6x7x8x9x")),ISNUMBER(FIND(MID(A105,8,1)&amp;"x","0x1x2x3x4x5x6x7x8x9x")))),"IDはALL-と半角数字4桁",IF(COUNTIFS($A$8:$A$107,A105)&gt;1,"配分IDが重複",IF(NOT(AND(ISTEXT(B105),LEN(B105)=8,EXACT(LEFT(B105,4),"USE-"),ISNUMBER(FIND(MID(B105,5,1)&amp;"x","0x1x2x3x4x5x6x7x8x9x")),ISNUMBER(FIND(MID(B105,6,1)&amp;"x","0x1x2x3x4x5x6x7x8x9x")),ISNUMBER(FIND(MID(B105,7,1)&amp;"x","0x1x2x3x4x5x6x7x8x9x")),ISNUMBER(FIND(MID(B105,8,1)&amp;"x","0x1x2x3x4x5x6x7x8x9x")))),"取得IDの形式を確認",IF(COUNTIFS(取得!$A$8:$A$38,B105)&lt;&gt;1,"取得IDが不明・重複",IF(NOT(AND(ISTEXT(C105),LEN(C105)=8,EXACT(LEFT(C105,4),"GRT-"),ISNUMBER(FIND(MID(C105,5,1)&amp;"x","0x1x2x3x4x5x6x7x8x9x")),ISNUMBER(FIND(MID(C105,6,1)&amp;"x","0x1x2x3x4x5x6x7x8x9x")),ISNUMBER(FIND(MID(C105,7,1)&amp;"x","0x1x2x3x4x5x6x7x8x9x")),ISNUMBER(FIND(MID(C105,8,1)&amp;"x","0x1x2x3x4x5x6x7x8x9x")))),"付与IDの形式を確認",IF(COUNTIFS(付与!$A$8:$A$27,C105)&lt;&gt;1,"付与IDが不明・重複",IF(NOT(AND(ISNUMBER(D105),OR(D105=0.5,D105=1))),"配分は0.5日または1日",IF(COUNTIFS($B$8:$B$107,B105,$C$8:$C$107,C105)&gt;1,"同じ取得/付与の組合せが重複",IF(OR(E105&lt;F105,E105&gt;G105),"取得日が有効期間外","確認済み"))))))))))</f>
        <v/>
      </c>
      <c r="I105" s="1" t="str">
        <f aca="false">IF(H105="","",IF(H105="確認済み",0,1))</f>
        <v/>
      </c>
      <c r="J105" s="4" t="str">
        <f aca="false">IF(H105="","",IF(OR(I105&lt;&gt;0,有休残数!$I$3&lt;&gt;0),NA(),IF(E105&lt;=有休残数!$B$3,D105,0)))</f>
        <v/>
      </c>
      <c r="K105" s="1" t="str">
        <f aca="false">IF(H105="","",IF(I105&lt;&gt;0,0,IF(有休残数!$I$3&lt;&gt;0,0,IF(AND(ISNUMBER(E105),E105=INDEX(取得!$B$8:$B$38,MATCH(B105,取得!$A$8:$A$38,0)),ISNUMBER(F105),F105=INDEX(付与!$B$8:$B$27,MATCH(C105,付与!$A$8:$A$27,0)),ISNUMBER(G105),G105=INDEX(付与!$C$8:$C$27,MATCH(C105,付与!$A$8:$A$27,0)),ISNUMBER(J105),J105=IF(E105&lt;=有休残数!$B$3,D105,0)),0,1))))</f>
        <v/>
      </c>
    </row>
    <row r="106" customFormat="false" ht="32" hidden="false" customHeight="true" outlineLevel="0" collapsed="false">
      <c r="A106" s="10"/>
      <c r="B106" s="10"/>
      <c r="C106" s="10"/>
      <c r="D106" s="11"/>
      <c r="E106" s="13" t="str">
        <f aca="false">IF(COUNTA(A106:D106)=0,"",IF(AND(ISTEXT(B106),LEN(B106)=8,EXACT(LEFT(B106,4),"USE-"),ISNUMBER(FIND(MID(B106,5,1)&amp;"x","0x1x2x3x4x5x6x7x8x9x")),ISNUMBER(FIND(MID(B106,6,1)&amp;"x","0x1x2x3x4x5x6x7x8x9x")),ISNUMBER(FIND(MID(B106,7,1)&amp;"x","0x1x2x3x4x5x6x7x8x9x")),ISNUMBER(FIND(MID(B106,8,1)&amp;"x","0x1x2x3x4x5x6x7x8x9x"))),IF(COUNTIFS(取得!$A$8:$A$38,B106)=1,INDEX(取得!$B$8:$B$38,MATCH(B106,取得!$A$8:$A$38,0)),NA()),NA()))</f>
        <v/>
      </c>
      <c r="F106" s="13" t="str">
        <f aca="false">IF(COUNTA(A106:D106)=0,"",IF(AND(ISTEXT(C106),LEN(C106)=8,EXACT(LEFT(C106,4),"GRT-"),ISNUMBER(FIND(MID(C106,5,1)&amp;"x","0x1x2x3x4x5x6x7x8x9x")),ISNUMBER(FIND(MID(C106,6,1)&amp;"x","0x1x2x3x4x5x6x7x8x9x")),ISNUMBER(FIND(MID(C106,7,1)&amp;"x","0x1x2x3x4x5x6x7x8x9x")),ISNUMBER(FIND(MID(C106,8,1)&amp;"x","0x1x2x3x4x5x6x7x8x9x"))),IF(COUNTIFS(付与!$A$8:$A$27,C106)=1,INDEX(付与!$B$8:$B$27,MATCH(C106,付与!$A$8:$A$27,0)),NA()),NA()))</f>
        <v/>
      </c>
      <c r="G106" s="13" t="str">
        <f aca="false">IF(COUNTA(A106:D106)=0,"",IF(AND(ISTEXT(C106),LEN(C106)=8,EXACT(LEFT(C106,4),"GRT-"),ISNUMBER(FIND(MID(C106,5,1)&amp;"x","0x1x2x3x4x5x6x7x8x9x")),ISNUMBER(FIND(MID(C106,6,1)&amp;"x","0x1x2x3x4x5x6x7x8x9x")),ISNUMBER(FIND(MID(C106,7,1)&amp;"x","0x1x2x3x4x5x6x7x8x9x")),ISNUMBER(FIND(MID(C106,8,1)&amp;"x","0x1x2x3x4x5x6x7x8x9x"))),IF(COUNTIFS(付与!$A$8:$A$27,C106)=1,INDEX(付与!$C$8:$C$27,MATCH(C106,付与!$A$8:$A$27,0)),NA()),NA()))</f>
        <v/>
      </c>
      <c r="H106" s="1" t="str">
        <f aca="false">IF(COUNTA(A106:D106)=0,"",IF(NOT(AND(ISTEXT(A106),LEN(A106)=8,EXACT(LEFT(A106,4),"ALL-"),ISNUMBER(FIND(MID(A106,5,1)&amp;"x","0x1x2x3x4x5x6x7x8x9x")),ISNUMBER(FIND(MID(A106,6,1)&amp;"x","0x1x2x3x4x5x6x7x8x9x")),ISNUMBER(FIND(MID(A106,7,1)&amp;"x","0x1x2x3x4x5x6x7x8x9x")),ISNUMBER(FIND(MID(A106,8,1)&amp;"x","0x1x2x3x4x5x6x7x8x9x")))),"IDはALL-と半角数字4桁",IF(COUNTIFS($A$8:$A$107,A106)&gt;1,"配分IDが重複",IF(NOT(AND(ISTEXT(B106),LEN(B106)=8,EXACT(LEFT(B106,4),"USE-"),ISNUMBER(FIND(MID(B106,5,1)&amp;"x","0x1x2x3x4x5x6x7x8x9x")),ISNUMBER(FIND(MID(B106,6,1)&amp;"x","0x1x2x3x4x5x6x7x8x9x")),ISNUMBER(FIND(MID(B106,7,1)&amp;"x","0x1x2x3x4x5x6x7x8x9x")),ISNUMBER(FIND(MID(B106,8,1)&amp;"x","0x1x2x3x4x5x6x7x8x9x")))),"取得IDの形式を確認",IF(COUNTIFS(取得!$A$8:$A$38,B106)&lt;&gt;1,"取得IDが不明・重複",IF(NOT(AND(ISTEXT(C106),LEN(C106)=8,EXACT(LEFT(C106,4),"GRT-"),ISNUMBER(FIND(MID(C106,5,1)&amp;"x","0x1x2x3x4x5x6x7x8x9x")),ISNUMBER(FIND(MID(C106,6,1)&amp;"x","0x1x2x3x4x5x6x7x8x9x")),ISNUMBER(FIND(MID(C106,7,1)&amp;"x","0x1x2x3x4x5x6x7x8x9x")),ISNUMBER(FIND(MID(C106,8,1)&amp;"x","0x1x2x3x4x5x6x7x8x9x")))),"付与IDの形式を確認",IF(COUNTIFS(付与!$A$8:$A$27,C106)&lt;&gt;1,"付与IDが不明・重複",IF(NOT(AND(ISNUMBER(D106),OR(D106=0.5,D106=1))),"配分は0.5日または1日",IF(COUNTIFS($B$8:$B$107,B106,$C$8:$C$107,C106)&gt;1,"同じ取得/付与の組合せが重複",IF(OR(E106&lt;F106,E106&gt;G106),"取得日が有効期間外","確認済み"))))))))))</f>
        <v/>
      </c>
      <c r="I106" s="1" t="str">
        <f aca="false">IF(H106="","",IF(H106="確認済み",0,1))</f>
        <v/>
      </c>
      <c r="J106" s="4" t="str">
        <f aca="false">IF(H106="","",IF(OR(I106&lt;&gt;0,有休残数!$I$3&lt;&gt;0),NA(),IF(E106&lt;=有休残数!$B$3,D106,0)))</f>
        <v/>
      </c>
      <c r="K106" s="1" t="str">
        <f aca="false">IF(H106="","",IF(I106&lt;&gt;0,0,IF(有休残数!$I$3&lt;&gt;0,0,IF(AND(ISNUMBER(E106),E106=INDEX(取得!$B$8:$B$38,MATCH(B106,取得!$A$8:$A$38,0)),ISNUMBER(F106),F106=INDEX(付与!$B$8:$B$27,MATCH(C106,付与!$A$8:$A$27,0)),ISNUMBER(G106),G106=INDEX(付与!$C$8:$C$27,MATCH(C106,付与!$A$8:$A$27,0)),ISNUMBER(J106),J106=IF(E106&lt;=有休残数!$B$3,D106,0)),0,1))))</f>
        <v/>
      </c>
    </row>
    <row r="107" customFormat="false" ht="32" hidden="false" customHeight="true" outlineLevel="0" collapsed="false">
      <c r="A107" s="10"/>
      <c r="B107" s="10"/>
      <c r="C107" s="10"/>
      <c r="D107" s="11"/>
      <c r="E107" s="13" t="str">
        <f aca="false">IF(COUNTA(A107:D107)=0,"",IF(AND(ISTEXT(B107),LEN(B107)=8,EXACT(LEFT(B107,4),"USE-"),ISNUMBER(FIND(MID(B107,5,1)&amp;"x","0x1x2x3x4x5x6x7x8x9x")),ISNUMBER(FIND(MID(B107,6,1)&amp;"x","0x1x2x3x4x5x6x7x8x9x")),ISNUMBER(FIND(MID(B107,7,1)&amp;"x","0x1x2x3x4x5x6x7x8x9x")),ISNUMBER(FIND(MID(B107,8,1)&amp;"x","0x1x2x3x4x5x6x7x8x9x"))),IF(COUNTIFS(取得!$A$8:$A$38,B107)=1,INDEX(取得!$B$8:$B$38,MATCH(B107,取得!$A$8:$A$38,0)),NA()),NA()))</f>
        <v/>
      </c>
      <c r="F107" s="13" t="str">
        <f aca="false">IF(COUNTA(A107:D107)=0,"",IF(AND(ISTEXT(C107),LEN(C107)=8,EXACT(LEFT(C107,4),"GRT-"),ISNUMBER(FIND(MID(C107,5,1)&amp;"x","0x1x2x3x4x5x6x7x8x9x")),ISNUMBER(FIND(MID(C107,6,1)&amp;"x","0x1x2x3x4x5x6x7x8x9x")),ISNUMBER(FIND(MID(C107,7,1)&amp;"x","0x1x2x3x4x5x6x7x8x9x")),ISNUMBER(FIND(MID(C107,8,1)&amp;"x","0x1x2x3x4x5x6x7x8x9x"))),IF(COUNTIFS(付与!$A$8:$A$27,C107)=1,INDEX(付与!$B$8:$B$27,MATCH(C107,付与!$A$8:$A$27,0)),NA()),NA()))</f>
        <v/>
      </c>
      <c r="G107" s="13" t="str">
        <f aca="false">IF(COUNTA(A107:D107)=0,"",IF(AND(ISTEXT(C107),LEN(C107)=8,EXACT(LEFT(C107,4),"GRT-"),ISNUMBER(FIND(MID(C107,5,1)&amp;"x","0x1x2x3x4x5x6x7x8x9x")),ISNUMBER(FIND(MID(C107,6,1)&amp;"x","0x1x2x3x4x5x6x7x8x9x")),ISNUMBER(FIND(MID(C107,7,1)&amp;"x","0x1x2x3x4x5x6x7x8x9x")),ISNUMBER(FIND(MID(C107,8,1)&amp;"x","0x1x2x3x4x5x6x7x8x9x"))),IF(COUNTIFS(付与!$A$8:$A$27,C107)=1,INDEX(付与!$C$8:$C$27,MATCH(C107,付与!$A$8:$A$27,0)),NA()),NA()))</f>
        <v/>
      </c>
      <c r="H107" s="1" t="str">
        <f aca="false">IF(COUNTA(A107:D107)=0,"",IF(NOT(AND(ISTEXT(A107),LEN(A107)=8,EXACT(LEFT(A107,4),"ALL-"),ISNUMBER(FIND(MID(A107,5,1)&amp;"x","0x1x2x3x4x5x6x7x8x9x")),ISNUMBER(FIND(MID(A107,6,1)&amp;"x","0x1x2x3x4x5x6x7x8x9x")),ISNUMBER(FIND(MID(A107,7,1)&amp;"x","0x1x2x3x4x5x6x7x8x9x")),ISNUMBER(FIND(MID(A107,8,1)&amp;"x","0x1x2x3x4x5x6x7x8x9x")))),"IDはALL-と半角数字4桁",IF(COUNTIFS($A$8:$A$107,A107)&gt;1,"配分IDが重複",IF(NOT(AND(ISTEXT(B107),LEN(B107)=8,EXACT(LEFT(B107,4),"USE-"),ISNUMBER(FIND(MID(B107,5,1)&amp;"x","0x1x2x3x4x5x6x7x8x9x")),ISNUMBER(FIND(MID(B107,6,1)&amp;"x","0x1x2x3x4x5x6x7x8x9x")),ISNUMBER(FIND(MID(B107,7,1)&amp;"x","0x1x2x3x4x5x6x7x8x9x")),ISNUMBER(FIND(MID(B107,8,1)&amp;"x","0x1x2x3x4x5x6x7x8x9x")))),"取得IDの形式を確認",IF(COUNTIFS(取得!$A$8:$A$38,B107)&lt;&gt;1,"取得IDが不明・重複",IF(NOT(AND(ISTEXT(C107),LEN(C107)=8,EXACT(LEFT(C107,4),"GRT-"),ISNUMBER(FIND(MID(C107,5,1)&amp;"x","0x1x2x3x4x5x6x7x8x9x")),ISNUMBER(FIND(MID(C107,6,1)&amp;"x","0x1x2x3x4x5x6x7x8x9x")),ISNUMBER(FIND(MID(C107,7,1)&amp;"x","0x1x2x3x4x5x6x7x8x9x")),ISNUMBER(FIND(MID(C107,8,1)&amp;"x","0x1x2x3x4x5x6x7x8x9x")))),"付与IDの形式を確認",IF(COUNTIFS(付与!$A$8:$A$27,C107)&lt;&gt;1,"付与IDが不明・重複",IF(NOT(AND(ISNUMBER(D107),OR(D107=0.5,D107=1))),"配分は0.5日または1日",IF(COUNTIFS($B$8:$B$107,B107,$C$8:$C$107,C107)&gt;1,"同じ取得/付与の組合せが重複",IF(OR(E107&lt;F107,E107&gt;G107),"取得日が有効期間外","確認済み"))))))))))</f>
        <v/>
      </c>
      <c r="I107" s="1" t="str">
        <f aca="false">IF(H107="","",IF(H107="確認済み",0,1))</f>
        <v/>
      </c>
      <c r="J107" s="4" t="str">
        <f aca="false">IF(H107="","",IF(OR(I107&lt;&gt;0,有休残数!$I$3&lt;&gt;0),NA(),IF(E107&lt;=有休残数!$B$3,D107,0)))</f>
        <v/>
      </c>
      <c r="K107" s="1" t="str">
        <f aca="false">IF(H107="","",IF(I107&lt;&gt;0,0,IF(有休残数!$I$3&lt;&gt;0,0,IF(AND(ISNUMBER(E107),E107=INDEX(取得!$B$8:$B$38,MATCH(B107,取得!$A$8:$A$38,0)),ISNUMBER(F107),F107=INDEX(付与!$B$8:$B$27,MATCH(C107,付与!$A$8:$A$27,0)),ISNUMBER(G107),G107=INDEX(付与!$C$8:$C$27,MATCH(C107,付与!$A$8:$A$27,0)),ISNUMBER(J107),J107=IF(E107&lt;=有休残数!$B$3,D107,0)),0,1))))</f>
        <v/>
      </c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customFormat="false" ht="23" hidden="false" customHeight="true" outlineLevel="0" collapsed="false">
      <c r="A110" s="6" t="s">
        <v>73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</row>
  </sheetData>
  <mergeCells count="1">
    <mergeCell ref="A2:H2"/>
  </mergeCells>
  <conditionalFormatting sqref="H8:K107">
    <cfRule type="expression" priority="2" aboveAverage="0" equalAverage="0" bottom="0" percent="0" rank="0" text="" dxfId="3">
      <formula>AND($H8&lt;&gt;"",$H8&lt;&gt;"確認済み")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2026-10-15T22:48:57Z</dcterms:modified>
  <cp:revision>1</cp:revision>
  <dc:subject/>
  <dc:title/>
</cp:coreProperties>
</file>