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返品の確認" sheetId="1" state="visible" r:id="rId3"/>
    <sheet name="返品記録" sheetId="2" state="visible" r:id="rId4"/>
    <sheet name="元出荷明細" sheetId="3" state="visible" r:id="rId5"/>
  </sheets>
  <definedNames>
    <definedName function="false" hidden="false" localSheetId="0" name="_xlnm.Print_Area" vbProcedure="false">返品の確認!$A$1:$I$21</definedName>
    <definedName function="false" hidden="false" localSheetId="0" name="_xlnm.Print_Titles" vbProcedure="false">返品の確認!$9:$9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<sst xmlns="http://schemas.openxmlformats.org/spreadsheetml/2006/main" count="231" uniqueCount="124">
  <si>
    <t xml:space="preserve">返品の確認</t>
  </si>
  <si>
    <t xml:space="preserve">日付の前提</t>
  </si>
  <si>
    <t xml:space="preserve">入力の前提</t>
  </si>
  <si>
    <t xml:space="preserve">記録確認基準日</t>
  </si>
  <si>
    <t xml:space="preserve">整数個・日本円</t>
  </si>
  <si>
    <t xml:space="preserve">照合済は入力した受取・検品・実物処理・返金記録の一致です。承認や業務完了を証明しません。</t>
  </si>
  <si>
    <t xml:space="preserve">登録（件）</t>
  </si>
  <si>
    <t xml:space="preserve">有効（件）</t>
  </si>
  <si>
    <t xml:space="preserve">取消（件）</t>
  </si>
  <si>
    <t xml:space="preserve">受取未確認（件）</t>
  </si>
  <si>
    <t xml:space="preserve">受取小計（個）</t>
  </si>
  <si>
    <t xml:space="preserve">全受取数（個）</t>
  </si>
  <si>
    <t xml:space="preserve">照合済（件）</t>
  </si>
  <si>
    <t xml:space="preserve">未照合（件）</t>
  </si>
  <si>
    <t xml:space="preserve">過返金（件）</t>
  </si>
  <si>
    <t xml:space="preserve">合意小計（円）</t>
  </si>
  <si>
    <t xml:space="preserve">実績小計（円）</t>
  </si>
  <si>
    <t xml:space="preserve">全返金差額（円）</t>
  </si>
  <si>
    <r>
      <rPr>
        <b val="true"/>
        <sz val="11"/>
        <color rgb="FFFFFFFF"/>
        <rFont val="Noto Sans JP"/>
        <family val="2"/>
      </rPr>
      <t xml:space="preserve">返品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</si>
  <si>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元明細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</si>
  <si>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受取数（個）</t>
  </si>
  <si>
    <t xml:space="preserve">検品</t>
  </si>
  <si>
    <t xml:space="preserve">方針</t>
  </si>
  <si>
    <t xml:space="preserve">実物処理</t>
  </si>
  <si>
    <t xml:space="preserve">返金差額（円）</t>
  </si>
  <si>
    <t xml:space="preserve">照合状況</t>
  </si>
  <si>
    <t xml:space="preserve">理由</t>
  </si>
  <si>
    <t xml:space="preserve">返品の記録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</si>
  <si>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O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返品。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回の返品・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元出荷明細。取消は記録訂正であり、実物や返金の取消ではありません。</t>
    </r>
  </si>
  <si>
    <r>
      <rPr>
        <sz val="11"/>
        <color rgb="FF20283F"/>
        <rFont val="Noto Sans JP"/>
        <family val="2"/>
      </rPr>
      <t xml:space="preserve">個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日本円の整数。返金合意と実績は別確認。未確認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対象外の数量・金額は空欄、既知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。</t>
    </r>
  </si>
  <si>
    <t xml:space="preserve">受付日</t>
  </si>
  <si>
    <t xml:space="preserve">記録状態</t>
  </si>
  <si>
    <t xml:space="preserve">受取区分</t>
  </si>
  <si>
    <t xml:space="preserve">処理方針</t>
  </si>
  <si>
    <t xml:space="preserve">合意区分</t>
  </si>
  <si>
    <t xml:space="preserve">合意額（円）</t>
  </si>
  <si>
    <t xml:space="preserve">実績区分</t>
  </si>
  <si>
    <t xml:space="preserve">実績額（円）</t>
  </si>
  <si>
    <t xml:space="preserve">記録確認日</t>
  </si>
  <si>
    <t xml:space="preserve">元出荷数</t>
  </si>
  <si>
    <t xml:space="preserve">全有効受取数</t>
  </si>
  <si>
    <t xml:space="preserve">受取未確認件</t>
  </si>
  <si>
    <t xml:space="preserve">未返品数目安</t>
  </si>
  <si>
    <t xml:space="preserve">入力の確認</t>
  </si>
  <si>
    <t xml:space="preserve">入力不備</t>
  </si>
  <si>
    <t xml:space="preserve">計算の前提</t>
  </si>
  <si>
    <t xml:space="preserve">RET-0001</t>
  </si>
  <si>
    <t xml:space="preserve">SAL-0001</t>
  </si>
  <si>
    <t xml:space="preserve">破損</t>
  </si>
  <si>
    <t xml:space="preserve">有効</t>
  </si>
  <si>
    <t xml:space="preserve">確認済</t>
  </si>
  <si>
    <t xml:space="preserve">返金</t>
  </si>
  <si>
    <t xml:space="preserve">RET-0002</t>
  </si>
  <si>
    <t xml:space="preserve">品違い</t>
  </si>
  <si>
    <t xml:space="preserve">RET-0003</t>
  </si>
  <si>
    <t xml:space="preserve">SAL-0002</t>
  </si>
  <si>
    <t xml:space="preserve">未確認</t>
  </si>
  <si>
    <t xml:space="preserve">RET-0004</t>
  </si>
  <si>
    <t xml:space="preserve">SAL-0003</t>
  </si>
  <si>
    <t xml:space="preserve">要対応</t>
  </si>
  <si>
    <t xml:space="preserve">RET-0005</t>
  </si>
  <si>
    <t xml:space="preserve">SAL-0004</t>
  </si>
  <si>
    <t xml:space="preserve">交換</t>
  </si>
  <si>
    <t xml:space="preserve">対象外</t>
  </si>
  <si>
    <t xml:space="preserve">RET-0006</t>
  </si>
  <si>
    <t xml:space="preserve">SAL-0005</t>
  </si>
  <si>
    <t xml:space="preserve">その他</t>
  </si>
  <si>
    <t xml:space="preserve">RET-0007</t>
  </si>
  <si>
    <t xml:space="preserve">SAL-0006</t>
  </si>
  <si>
    <t xml:space="preserve">RET-0008</t>
  </si>
  <si>
    <t xml:space="preserve">SAL-0007</t>
  </si>
  <si>
    <t xml:space="preserve">数量違い</t>
  </si>
  <si>
    <t xml:space="preserve">取消</t>
  </si>
  <si>
    <t xml:space="preserve">RET-0009</t>
  </si>
  <si>
    <t xml:space="preserve">SAL-0008</t>
  </si>
  <si>
    <t xml:space="preserve">返却</t>
  </si>
  <si>
    <t xml:space="preserve">RET-0010</t>
  </si>
  <si>
    <t xml:space="preserve">SAL-0009</t>
  </si>
  <si>
    <t xml:space="preserve">RET-0011</t>
  </si>
  <si>
    <t xml:space="preserve">SAL-0010</t>
  </si>
  <si>
    <t xml:space="preserve">RET-0012</t>
  </si>
  <si>
    <t xml:space="preserve">SAL-0011</t>
  </si>
  <si>
    <r>
      <rPr>
        <sz val="11"/>
        <color rgb="FF20283F"/>
        <rFont val="Noto Sans JP"/>
        <family val="2"/>
      </rPr>
      <t xml:space="preserve">架空教材。返品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元出荷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行、単一場所・整数個と日本円。仕入返品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サービス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返品不要の返金は対象外。</t>
    </r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</si>
  <si>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回の返品</t>
    </r>
    <r>
      <rPr>
        <sz val="11"/>
        <color rgb="FF20283F"/>
        <rFont val="Arial"/>
        <family val="0"/>
        <charset val="1"/>
      </rPr>
      <t xml:space="preserve">/1</t>
    </r>
    <r>
      <rPr>
        <sz val="11"/>
        <color rgb="FF20283F"/>
        <rFont val="Noto Sans JP"/>
        <family val="2"/>
      </rPr>
      <t xml:space="preserve">元出荷明細。分割返品は別</t>
    </r>
    <r>
      <rPr>
        <sz val="11"/>
        <color rgb="FF20283F"/>
        <rFont val="Arial"/>
        <family val="0"/>
        <charset val="1"/>
      </rPr>
      <t xml:space="preserve">RET-ID</t>
    </r>
    <r>
      <rPr>
        <sz val="11"/>
        <color rgb="FF20283F"/>
        <rFont val="Noto Sans JP"/>
        <family val="2"/>
      </rPr>
      <t xml:space="preserve">、同じ</t>
    </r>
    <r>
      <rPr>
        <sz val="11"/>
        <color rgb="FF20283F"/>
        <rFont val="Arial"/>
        <family val="0"/>
        <charset val="1"/>
      </rPr>
      <t xml:space="preserve">SAL-ID</t>
    </r>
    <r>
      <rPr>
        <sz val="11"/>
        <color rgb="FF20283F"/>
        <rFont val="Noto Sans JP"/>
        <family val="2"/>
      </rPr>
      <t xml:space="preserve">。複数品目の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返品は元明細別に分ける。</t>
    </r>
  </si>
  <si>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</t>
    </r>
    <r>
      <rPr>
        <sz val="11"/>
        <color rgb="FF20283F"/>
        <rFont val="Arial"/>
        <family val="0"/>
        <charset val="1"/>
      </rPr>
      <t xml:space="preserve">RET-/SAL-/SKU-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桁。元資料は出荷済みの確認済み明細だけ。品目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取引先対応は別照合。</t>
    </r>
  </si>
  <si>
    <r>
      <rPr>
        <sz val="11"/>
        <color rgb="FF20283F"/>
        <rFont val="Noto Sans JP"/>
        <family val="2"/>
      </rPr>
      <t xml:space="preserve">確認済受取数は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万個、未確認は空欄。申告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予定数量ではなく実際に確認した受取数を記録。</t>
    </r>
  </si>
  <si>
    <t xml:space="preserve">全有効・確認済み受取数は同じ元出荷数以下。未知の受取があれば未返品数目安は判定保留。</t>
  </si>
  <si>
    <r>
      <rPr>
        <sz val="11"/>
        <color rgb="FF20283F"/>
        <rFont val="Noto Sans JP"/>
        <family val="2"/>
      </rPr>
      <t xml:space="preserve">未返品数目安は元出荷数−全有効受取数。未登録の返品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現物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申告数量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返品承認余力を保証しません。</t>
    </r>
  </si>
  <si>
    <r>
      <rPr>
        <sz val="11"/>
        <color rgb="FF20283F"/>
        <rFont val="Noto Sans JP"/>
        <family val="2"/>
      </rPr>
      <t xml:space="preserve">検品は未確認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要対応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確認済。検品には受取確認が必要。実物処理済には検品確認済と既知の方針が必要。</t>
    </r>
  </si>
  <si>
    <r>
      <rPr>
        <sz val="11"/>
        <color rgb="FF20283F"/>
        <rFont val="Noto Sans JP"/>
        <family val="2"/>
      </rPr>
      <t xml:space="preserve">方針は未確認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返金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交換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返却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その他。その他は返金なし。交換等と返金を併用する複合処理は対象外。</t>
    </r>
  </si>
  <si>
    <r>
      <rPr>
        <sz val="11"/>
        <color rgb="FF20283F"/>
        <rFont val="Noto Sans JP"/>
        <family val="2"/>
      </rPr>
      <t xml:space="preserve">返金は合意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実績を別々に確認。未確認金額は空欄、確認済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</t>
    </r>
    <r>
      <rPr>
        <sz val="11"/>
        <color rgb="FF20283F"/>
        <rFont val="Noto Sans JP"/>
        <family val="2"/>
      </rPr>
      <t xml:space="preserve">億円整数、数量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単価で補いません。</t>
    </r>
  </si>
  <si>
    <r>
      <rPr>
        <sz val="11"/>
        <color rgb="FF20283F"/>
        <rFont val="Noto Sans JP"/>
        <family val="2"/>
      </rPr>
      <t xml:space="preserve">方針未確認の合意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実績は未確認。返金以外の両区分は対象外、両金額は空欄。</t>
    </r>
  </si>
  <si>
    <t xml:space="preserve">返金差額＝合意額−実績額。正は未返金、負は過返金。返金の両方確認済だけ計算、未確認は判定保留。</t>
  </si>
  <si>
    <r>
      <rPr>
        <sz val="11"/>
        <color rgb="FF20283F"/>
        <rFont val="Noto Sans JP"/>
        <family val="2"/>
      </rPr>
      <t xml:space="preserve">合意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実績小計は各確認済みの別集合。未確認方針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金額があれば全返金差額を保留し、小計差を全額差としない。</t>
    </r>
  </si>
  <si>
    <r>
      <rPr>
        <sz val="11"/>
        <color rgb="FF20283F"/>
        <rFont val="Noto Sans JP"/>
        <family val="2"/>
      </rPr>
      <t xml:space="preserve">照合優先順：取消→受取→検品未確認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要対応→理由→方針→実物処理→返金合意→実績→差額→照合済。</t>
    </r>
  </si>
  <si>
    <t xml:space="preserve">先の不足を解消しても次の不足が残り得ます。過返金件数と差額は検品等の照合状況と独立して保持。</t>
  </si>
  <si>
    <r>
      <rPr>
        <sz val="11"/>
        <color rgb="FF20283F"/>
        <rFont val="Noto Sans JP"/>
        <family val="2"/>
      </rPr>
      <t xml:space="preserve">照合済は入力の一致。返品可否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検品合格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承認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安全性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在庫戻し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返金送金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会計転記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税務を自動判定しません。</t>
    </r>
  </si>
  <si>
    <r>
      <rPr>
        <sz val="11"/>
        <color rgb="FF20283F"/>
        <rFont val="Noto Sans JP"/>
        <family val="2"/>
      </rPr>
      <t xml:space="preserve">取消は帳簿訂正。数量や金額を消さず、実物の移動や返金を取り消したと扱わず元資料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正規システムで照合。</t>
    </r>
  </si>
  <si>
    <r>
      <rPr>
        <sz val="11"/>
        <color rgb="FF20283F"/>
        <rFont val="Noto Sans JP"/>
        <family val="2"/>
      </rPr>
      <t xml:space="preserve">取消行は有効集計から除くため、実際に残る取引を落とさないこと。訂正前コピー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理由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根拠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実処理は別保存。</t>
    </r>
  </si>
  <si>
    <r>
      <rPr>
        <sz val="11"/>
        <color rgb="FF20283F"/>
        <rFont val="Noto Sans JP"/>
        <family val="2"/>
      </rPr>
      <t xml:space="preserve">日付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年、時刻なし。元出荷日≦受付日≦確認日≦基準日、元出荷日≦原資料確認日≦基準日。</t>
    </r>
  </si>
  <si>
    <r>
      <rPr>
        <sz val="11"/>
        <color rgb="FF20283F"/>
        <rFont val="Noto Sans JP"/>
        <family val="2"/>
      </rPr>
      <t xml:space="preserve">基準日は記録の上限。変えても過去の状態を復元せず、</t>
    </r>
    <r>
      <rPr>
        <sz val="11"/>
        <color rgb="FF20283F"/>
        <rFont val="Arial"/>
        <family val="0"/>
        <charset val="1"/>
      </rPr>
      <t xml:space="preserve">TODAY/</t>
    </r>
    <r>
      <rPr>
        <sz val="11"/>
        <color rgb="FF20283F"/>
        <rFont val="Noto Sans JP"/>
        <family val="2"/>
      </rPr>
      <t xml:space="preserve">外部同期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自動履歴なし。</t>
    </r>
  </si>
  <si>
    <r>
      <rPr>
        <sz val="11"/>
        <color rgb="FF20283F"/>
        <rFont val="Noto Sans JP"/>
        <family val="2"/>
      </rPr>
      <t xml:space="preserve">黄色入力だけ編集。未使用行は全入力を空欄、行全体で並べ替え。予約範囲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行、自動拡張なし。</t>
    </r>
  </si>
  <si>
    <r>
      <rPr>
        <sz val="11"/>
        <color rgb="FF20283F"/>
        <rFont val="Noto Sans JP"/>
        <family val="2"/>
      </rPr>
      <t xml:space="preserve">返品の確認だけ印刷。初期</t>
    </r>
    <r>
      <rPr>
        <sz val="11"/>
        <color rgb="FF20283F"/>
        <rFont val="Arial"/>
        <family val="0"/>
        <charset val="1"/>
      </rPr>
      <t xml:space="preserve">A1:I21</t>
    </r>
    <r>
      <rPr>
        <sz val="11"/>
        <color rgb="FF20283F"/>
        <rFont val="Noto Sans JP"/>
        <family val="2"/>
      </rPr>
      <t xml:space="preserve">、最大</t>
    </r>
    <r>
      <rPr>
        <sz val="11"/>
        <color rgb="FF20283F"/>
        <rFont val="Arial"/>
        <family val="0"/>
        <charset val="1"/>
      </rPr>
      <t xml:space="preserve">A1:I59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横</t>
    </r>
    <r>
      <rPr>
        <sz val="11"/>
        <color rgb="FF20283F"/>
        <rFont val="Arial"/>
        <family val="0"/>
        <charset val="1"/>
      </rPr>
      <t xml:space="preserve">1/</t>
    </r>
    <r>
      <rPr>
        <sz val="11"/>
        <color rgb="FF20283F"/>
        <rFont val="Noto Sans JP"/>
        <family val="2"/>
      </rPr>
      <t xml:space="preserve">縦固定なし、見出し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行目繰返し。</t>
    </r>
  </si>
  <si>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は匿名化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アクセス制御ではありません。原本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対応表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印刷物の共有を管理。サイトへのアップロードなし。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</si>
  <si>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1/CC0 https://creativecommons.org/publicdomain/zero/1.0/ </t>
    </r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</t>
    </r>
    <r>
      <rPr>
        <sz val="11"/>
        <color rgb="FF20283F"/>
        <rFont val="Noto Sans JP"/>
        <family val="2"/>
      </rPr>
      <t xml:space="preserve">。</t>
    </r>
  </si>
  <si>
    <r>
      <rPr>
        <sz val="11"/>
        <color rgb="FF20283F"/>
        <rFont val="Arial"/>
        <family val="0"/>
        <charset val="1"/>
      </rPr>
      <t xml:space="preserve">Microsoft </t>
    </r>
    <r>
      <rPr>
        <sz val="11"/>
        <color rgb="FF20283F"/>
        <rFont val="Noto Sans JP"/>
        <family val="2"/>
      </rPr>
      <t xml:space="preserve">返品の元明細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受取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返金の分離 </t>
    </r>
    <r>
      <rPr>
        <sz val="11"/>
        <color rgb="FF20283F"/>
        <rFont val="Arial"/>
        <family val="0"/>
        <charset val="1"/>
      </rPr>
      <t xml:space="preserve">https://learn.microsoft.com/en-us/dynamics365/business-central/sales-how-process-sales-returns-cancellations</t>
    </r>
  </si>
  <si>
    <t xml:space="preserve">SUMIFS https://support.microsoft.com/en-us/excel/functions/sumifs-function COUNTIFS https://support.microsoft.com/en-us/excel/functions/countifs-function</t>
  </si>
  <si>
    <t xml:space="preserve">元の出荷明細</t>
  </si>
  <si>
    <r>
      <rPr>
        <sz val="11"/>
        <color rgb="FF20283F"/>
        <rFont val="Noto Sans JP"/>
        <family val="2"/>
      </rPr>
      <t xml:space="preserve">確認済みの元資料を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出荷明細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行で記録。同じ品目でも出荷が違えば別</t>
    </r>
    <r>
      <rPr>
        <sz val="11"/>
        <color rgb="FF20283F"/>
        <rFont val="Arial"/>
        <family val="0"/>
        <charset val="1"/>
      </rPr>
      <t xml:space="preserve">SAL-ID</t>
    </r>
    <r>
      <rPr>
        <sz val="11"/>
        <color rgb="FF20283F"/>
        <rFont val="Noto Sans JP"/>
        <family val="2"/>
      </rPr>
      <t xml:space="preserve">。</t>
    </r>
  </si>
  <si>
    <r>
      <rPr>
        <b val="true"/>
        <sz val="11"/>
        <color rgb="FFFFFFFF"/>
        <rFont val="Noto Sans JP"/>
        <family val="2"/>
      </rPr>
      <t xml:space="preserve">品目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</si>
  <si>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出荷日</t>
  </si>
  <si>
    <t xml:space="preserve">出荷数（個）</t>
  </si>
  <si>
    <t xml:space="preserve">原資料確認日</t>
  </si>
  <si>
    <t xml:space="preserve">SKU-0001</t>
  </si>
  <si>
    <t xml:space="preserve">SKU-0002</t>
  </si>
  <si>
    <t xml:space="preserve">SKU-0003</t>
  </si>
  <si>
    <t xml:space="preserve">SKU-0004</t>
  </si>
  <si>
    <t xml:space="preserve">SKU-0005</t>
  </si>
  <si>
    <t xml:space="preserve">SKU-0006</t>
  </si>
  <si>
    <t xml:space="preserve">SKU-0007</t>
  </si>
  <si>
    <t xml:space="preserve">SKU-0008</t>
  </si>
  <si>
    <t xml:space="preserve">SKU-0009</t>
  </si>
  <si>
    <t xml:space="preserve">SKU-0010</t>
  </si>
  <si>
    <t xml:space="preserve">SKU-0011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</si>
</sst>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#,##0;\(#,##0\);0"/>
    <numFmt numFmtId="167" formatCode="@"/>
  </numFmts>
  <fonts count="13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1749A5"/>
      <name val="Arial"/>
      <family val="0"/>
      <charset val="1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sz val="11"/>
      <color rgb="FF1749A5"/>
      <name val="Noto Sans JP"/>
      <family val="2"/>
    </font>
    <font>
      <sz val="11"/>
      <name val="Noto Sans JP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DECEB"/>
      </patternFill>
    </fill>
    <fill>
      <patternFill patternType="solid">
        <fgColor rgb="FF3048A5"/>
        <bgColor rgb="FF1749A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AD2E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4"/>
      <rgbColor rgb="FFCCFFFF"/>
      <rgbColor rgb="FF660066"/>
      <rgbColor rgb="FFFF8080"/>
      <rgbColor rgb="FF1749A5"/>
      <rgbColor rgb="FFCAD2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0" width="20"/>
    <col collapsed="false" customWidth="true" hidden="false" outlineLevel="0" max="8" min="8" style="0" width="27"/>
    <col collapsed="false" customWidth="true" hidden="false" outlineLevel="0" max="12" min="9" style="0" width="20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2" hidden="false" customHeight="true" outlineLevel="0" collapsed="false">
      <c r="A2" s="2" t="s">
        <v>0</v>
      </c>
      <c r="B2" s="3"/>
      <c r="C2" s="3"/>
      <c r="D2" s="3"/>
      <c r="E2" s="3"/>
      <c r="F2" s="3"/>
      <c r="G2" s="3"/>
      <c r="H2" s="3"/>
      <c r="I2" s="3"/>
      <c r="J2" s="1"/>
      <c r="K2" s="1" t="s">
        <v>1</v>
      </c>
      <c r="L2" s="1" t="s">
        <v>2</v>
      </c>
    </row>
    <row r="3" customFormat="false" ht="25" hidden="false" customHeight="true" outlineLevel="0" collapsed="false">
      <c r="A3" s="1" t="s">
        <v>3</v>
      </c>
      <c r="B3" s="4" t="n">
        <v>46326</v>
      </c>
      <c r="C3" s="1"/>
      <c r="D3" s="1" t="s">
        <v>4</v>
      </c>
      <c r="E3" s="1"/>
      <c r="F3" s="1"/>
      <c r="G3" s="1"/>
      <c r="H3" s="1"/>
      <c r="I3" s="1"/>
      <c r="J3" s="1"/>
      <c r="K3" s="1" t="n">
        <f aca="false">IF(IF(ISNUMBER(B3),AND(B3&gt;=43831,B3&lt;=73050,B3=INT(B3)),FALSE()),0,1)</f>
        <v>0</v>
      </c>
      <c r="L3" s="1" t="n">
        <f aca="false">IF(AND(ISNUMBER(K3),K3=IF(IF(ISNUMBER(B3),AND(B3&gt;=43831,B3&lt;=73050,B3=INT(B3)),FALSE()),0,1)),K3,1)+SUM(返品記録!W8:X57)+IF(COUNT(返品記録!X8:X57)=50,0,1)+SUM(元出荷明細!G8:H57)+IF(COUNT(元出荷明細!H8:H57)=50,0,1)</f>
        <v>0</v>
      </c>
    </row>
    <row r="4" customFormat="false" ht="25" hidden="false" customHeight="true" outlineLevel="0" collapsed="false">
      <c r="A4" s="1" t="s">
        <v>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5" hidden="false" customHeight="true" outlineLevel="0" collapsed="false">
      <c r="A5" s="1" t="s">
        <v>6</v>
      </c>
      <c r="B5" s="1" t="n">
        <f aca="false">IF($L$3&lt;&gt;0,NA(),COUNTIFS(返品記録!V8:V57,"確認済み"))</f>
        <v>12</v>
      </c>
      <c r="C5" s="1"/>
      <c r="D5" s="1" t="s">
        <v>7</v>
      </c>
      <c r="E5" s="1" t="n">
        <f aca="false">IF($L$3&lt;&gt;0,NA(),COUNTIFS(返品記録!E8:E57,"有効"))</f>
        <v>11</v>
      </c>
      <c r="F5" s="1"/>
      <c r="G5" s="1" t="s">
        <v>8</v>
      </c>
      <c r="H5" s="1" t="n">
        <f aca="false">IF($L$3&lt;&gt;0,NA(),COUNTIFS(返品記録!E8:E57,"取消"))</f>
        <v>1</v>
      </c>
      <c r="I5" s="1"/>
      <c r="J5" s="1"/>
      <c r="K5" s="1"/>
      <c r="L5" s="1"/>
    </row>
    <row r="6" customFormat="false" ht="25" hidden="false" customHeight="true" outlineLevel="0" collapsed="false">
      <c r="A6" s="1" t="s">
        <v>9</v>
      </c>
      <c r="B6" s="1" t="n">
        <f aca="false">IF($L$3&lt;&gt;0,NA(),COUNTIFS(返品記録!E8:E57,"有効",返品記録!F8:F57,"未確認"))</f>
        <v>1</v>
      </c>
      <c r="C6" s="1"/>
      <c r="D6" s="1" t="s">
        <v>10</v>
      </c>
      <c r="E6" s="5" t="n">
        <f aca="false">IF($L$3&lt;&gt;0,NA(),SUMIFS(返品記録!G8:G57,返品記録!E8:E57,"有効",返品記録!F8:F57,"確認済"))</f>
        <v>18</v>
      </c>
      <c r="F6" s="1"/>
      <c r="G6" s="1" t="s">
        <v>11</v>
      </c>
      <c r="H6" s="6" t="str">
        <f aca="false">IF($L$3&lt;&gt;0,NA(),IF(E5=0,"対象なし",IF(B6&gt;0,"判定保留",E6)))</f>
        <v>判定保留</v>
      </c>
      <c r="I6" s="1"/>
      <c r="J6" s="1"/>
      <c r="K6" s="1"/>
      <c r="L6" s="1"/>
    </row>
    <row r="7" customFormat="false" ht="25" hidden="false" customHeight="true" outlineLevel="0" collapsed="false">
      <c r="A7" s="1" t="s">
        <v>12</v>
      </c>
      <c r="B7" s="1" t="n">
        <f aca="false">IF($L$3&lt;&gt;0,NA(),COUNTIFS(返品記録!U8:U57,"照合済"))</f>
        <v>4</v>
      </c>
      <c r="C7" s="1"/>
      <c r="D7" s="1" t="s">
        <v>13</v>
      </c>
      <c r="E7" s="1" t="n">
        <f aca="false">IF($L$3&lt;&gt;0,NA(),E5-B7)</f>
        <v>7</v>
      </c>
      <c r="F7" s="1"/>
      <c r="G7" s="1" t="s">
        <v>14</v>
      </c>
      <c r="H7" s="1" t="n">
        <f aca="false">IF($L$3&lt;&gt;0,NA(),COUNTIFS(返品記録!E8:E57,"有効",返品記録!T8:T57,"&lt;0"))</f>
        <v>1</v>
      </c>
      <c r="I7" s="1"/>
      <c r="J7" s="1"/>
      <c r="K7" s="1"/>
      <c r="L7" s="1"/>
    </row>
    <row r="8" customFormat="false" ht="25" hidden="false" customHeight="true" outlineLevel="0" collapsed="false">
      <c r="A8" s="1" t="s">
        <v>15</v>
      </c>
      <c r="B8" s="5" t="n">
        <f aca="false">IF($L$3&lt;&gt;0,NA(),SUMIFS(返品記録!L8:L57,返品記録!E8:E57,"有効",返品記録!I8:I57,"返金",返品記録!K8:K57,"確認済"))</f>
        <v>5100</v>
      </c>
      <c r="C8" s="1"/>
      <c r="D8" s="1" t="s">
        <v>16</v>
      </c>
      <c r="E8" s="5" t="n">
        <f aca="false">IF($L$3&lt;&gt;0,NA(),SUMIFS(返品記録!N8:N57,返品記録!E8:E57,"有効",返品記録!I8:I57,"返金",返品記録!M8:M57,"確認済"))</f>
        <v>2600</v>
      </c>
      <c r="F8" s="1"/>
      <c r="G8" s="1" t="s">
        <v>17</v>
      </c>
      <c r="H8" s="6" t="str">
        <f aca="false">IF($L$3&lt;&gt;0,NA(),IF(E5=0,"対象なし",IF(COUNTIFS(返品記録!E8:E57,"有効",返品記録!T8:T57,"判定保留")&gt;0,"判定保留",B8-E8)))</f>
        <v>判定保留</v>
      </c>
      <c r="I8" s="1"/>
      <c r="J8" s="1"/>
      <c r="K8" s="1"/>
      <c r="L8" s="1"/>
    </row>
    <row r="9" customFormat="false" ht="38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7" t="s">
        <v>26</v>
      </c>
      <c r="J9" s="1"/>
      <c r="K9" s="1"/>
      <c r="L9" s="1"/>
    </row>
    <row r="10" customFormat="false" ht="32" hidden="false" customHeight="true" outlineLevel="0" collapsed="false">
      <c r="A10" s="1" t="str">
        <f aca="false">IF($L$3&lt;&gt;0,NA(),IF(COUNTA(返品記録!A8:O8)=0,"",返品記録!A8))</f>
        <v>RET-0001</v>
      </c>
      <c r="B10" s="1" t="str">
        <f aca="false">IF($L$3&lt;&gt;0,NA(),IF(COUNTA(返品記録!A8:O8)=0,"",返品記録!B8))</f>
        <v>SAL-0001</v>
      </c>
      <c r="C10" s="5" t="n">
        <f aca="false">IF($L$3&lt;&gt;0,NA(),IF(COUNTA(返品記録!A8:O8)=0,"",IF(COUNTA(返品記録!G8)=0,"",返品記録!G8)))</f>
        <v>2</v>
      </c>
      <c r="D10" s="8" t="str">
        <f aca="false">IF($L$3&lt;&gt;0,NA(),IF(COUNTA(返品記録!A8:O8)=0,"",返品記録!H8))</f>
        <v>確認済</v>
      </c>
      <c r="E10" s="8" t="str">
        <f aca="false">IF($L$3&lt;&gt;0,NA(),IF(COUNTA(返品記録!A8:O8)=0,"",返品記録!I8))</f>
        <v>返金</v>
      </c>
      <c r="F10" s="8" t="str">
        <f aca="false">IF($L$3&lt;&gt;0,NA(),IF(COUNTA(返品記録!A8:O8)=0,"",返品記録!J8))</f>
        <v>確認済</v>
      </c>
      <c r="G10" s="5" t="n">
        <f aca="false">IF($L$3&lt;&gt;0,NA(),IF(COUNTA(返品記録!A8:O8)=0,"",返品記録!T8))</f>
        <v>0</v>
      </c>
      <c r="H10" s="8" t="str">
        <f aca="false">IF($L$3&lt;&gt;0,NA(),IF(COUNTA(返品記録!A8:O8)=0,"",返品記録!U8))</f>
        <v>照合済</v>
      </c>
      <c r="I10" s="8" t="str">
        <f aca="false">IF($L$3&lt;&gt;0,NA(),IF(COUNTA(返品記録!A8:O8)=0,"",返品記録!D8))</f>
        <v>破損</v>
      </c>
      <c r="J10" s="1"/>
      <c r="K10" s="1"/>
      <c r="L10" s="1"/>
    </row>
    <row r="11" customFormat="false" ht="32" hidden="false" customHeight="true" outlineLevel="0" collapsed="false">
      <c r="A11" s="1" t="str">
        <f aca="false">IF($L$3&lt;&gt;0,NA(),IF(COUNTA(返品記録!A9:O9)=0,"",返品記録!A9))</f>
        <v>RET-0002</v>
      </c>
      <c r="B11" s="1" t="str">
        <f aca="false">IF($L$3&lt;&gt;0,NA(),IF(COUNTA(返品記録!A9:O9)=0,"",返品記録!B9))</f>
        <v>SAL-0001</v>
      </c>
      <c r="C11" s="5" t="n">
        <f aca="false">IF($L$3&lt;&gt;0,NA(),IF(COUNTA(返品記録!A9:O9)=0,"",IF(COUNTA(返品記録!G9)=0,"",返品記録!G9)))</f>
        <v>1</v>
      </c>
      <c r="D11" s="8" t="str">
        <f aca="false">IF($L$3&lt;&gt;0,NA(),IF(COUNTA(返品記録!A9:O9)=0,"",返品記録!H9))</f>
        <v>確認済</v>
      </c>
      <c r="E11" s="8" t="str">
        <f aca="false">IF($L$3&lt;&gt;0,NA(),IF(COUNTA(返品記録!A9:O9)=0,"",返品記録!I9))</f>
        <v>返金</v>
      </c>
      <c r="F11" s="8" t="str">
        <f aca="false">IF($L$3&lt;&gt;0,NA(),IF(COUNTA(返品記録!A9:O9)=0,"",返品記録!J9))</f>
        <v>確認済</v>
      </c>
      <c r="G11" s="5" t="n">
        <f aca="false">IF($L$3&lt;&gt;0,NA(),IF(COUNTA(返品記録!A9:O9)=0,"",返品記録!T9))</f>
        <v>400</v>
      </c>
      <c r="H11" s="8" t="str">
        <f aca="false">IF($L$3&lt;&gt;0,NA(),IF(COUNTA(返品記録!A9:O9)=0,"",返品記録!U9))</f>
        <v>未返金</v>
      </c>
      <c r="I11" s="8" t="str">
        <f aca="false">IF($L$3&lt;&gt;0,NA(),IF(COUNTA(返品記録!A9:O9)=0,"",返品記録!D9))</f>
        <v>品違い</v>
      </c>
      <c r="J11" s="1"/>
      <c r="K11" s="1"/>
      <c r="L11" s="1"/>
    </row>
    <row r="12" customFormat="false" ht="32" hidden="false" customHeight="true" outlineLevel="0" collapsed="false">
      <c r="A12" s="1" t="str">
        <f aca="false">IF($L$3&lt;&gt;0,NA(),IF(COUNTA(返品記録!A10:O10)=0,"",返品記録!A10))</f>
        <v>RET-0003</v>
      </c>
      <c r="B12" s="1" t="str">
        <f aca="false">IF($L$3&lt;&gt;0,NA(),IF(COUNTA(返品記録!A10:O10)=0,"",返品記録!B10))</f>
        <v>SAL-0002</v>
      </c>
      <c r="C12" s="1" t="str">
        <f aca="false">IF($L$3&lt;&gt;0,NA(),IF(COUNTA(返品記録!A10:O10)=0,"",IF(COUNTA(返品記録!G10)=0,"",返品記録!G10)))</f>
        <v/>
      </c>
      <c r="D12" s="8" t="str">
        <f aca="false">IF($L$3&lt;&gt;0,NA(),IF(COUNTA(返品記録!A10:O10)=0,"",返品記録!H10))</f>
        <v>未確認</v>
      </c>
      <c r="E12" s="8" t="str">
        <f aca="false">IF($L$3&lt;&gt;0,NA(),IF(COUNTA(返品記録!A10:O10)=0,"",返品記録!I10))</f>
        <v>未確認</v>
      </c>
      <c r="F12" s="8" t="str">
        <f aca="false">IF($L$3&lt;&gt;0,NA(),IF(COUNTA(返品記録!A10:O10)=0,"",返品記録!J10))</f>
        <v>未確認</v>
      </c>
      <c r="G12" s="5" t="str">
        <f aca="false">IF($L$3&lt;&gt;0,NA(),IF(COUNTA(返品記録!A10:O10)=0,"",返品記録!T10))</f>
        <v>判定保留</v>
      </c>
      <c r="H12" s="8" t="str">
        <f aca="false">IF($L$3&lt;&gt;0,NA(),IF(COUNTA(返品記録!A10:O10)=0,"",返品記録!U10))</f>
        <v>受取未確認</v>
      </c>
      <c r="I12" s="8" t="str">
        <f aca="false">IF($L$3&lt;&gt;0,NA(),IF(COUNTA(返品記録!A10:O10)=0,"",返品記録!D10))</f>
        <v>未確認</v>
      </c>
      <c r="J12" s="1"/>
      <c r="K12" s="1"/>
      <c r="L12" s="1"/>
    </row>
    <row r="13" customFormat="false" ht="32" hidden="false" customHeight="true" outlineLevel="0" collapsed="false">
      <c r="A13" s="1" t="str">
        <f aca="false">IF($L$3&lt;&gt;0,NA(),IF(COUNTA(返品記録!A11:O11)=0,"",返品記録!A11))</f>
        <v>RET-0004</v>
      </c>
      <c r="B13" s="1" t="str">
        <f aca="false">IF($L$3&lt;&gt;0,NA(),IF(COUNTA(返品記録!A11:O11)=0,"",返品記録!B11))</f>
        <v>SAL-0003</v>
      </c>
      <c r="C13" s="5" t="n">
        <f aca="false">IF($L$3&lt;&gt;0,NA(),IF(COUNTA(返品記録!A11:O11)=0,"",IF(COUNTA(返品記録!G11)=0,"",返品記録!G11)))</f>
        <v>3</v>
      </c>
      <c r="D13" s="8" t="str">
        <f aca="false">IF($L$3&lt;&gt;0,NA(),IF(COUNTA(返品記録!A11:O11)=0,"",返品記録!H11))</f>
        <v>要対応</v>
      </c>
      <c r="E13" s="8" t="str">
        <f aca="false">IF($L$3&lt;&gt;0,NA(),IF(COUNTA(返品記録!A11:O11)=0,"",返品記録!I11))</f>
        <v>返金</v>
      </c>
      <c r="F13" s="8" t="str">
        <f aca="false">IF($L$3&lt;&gt;0,NA(),IF(COUNTA(返品記録!A11:O11)=0,"",返品記録!J11))</f>
        <v>未確認</v>
      </c>
      <c r="G13" s="5" t="n">
        <f aca="false">IF($L$3&lt;&gt;0,NA(),IF(COUNTA(返品記録!A11:O11)=0,"",返品記録!T11))</f>
        <v>1500</v>
      </c>
      <c r="H13" s="8" t="str">
        <f aca="false">IF($L$3&lt;&gt;0,NA(),IF(COUNTA(返品記録!A11:O11)=0,"",返品記録!U11))</f>
        <v>検品要対応</v>
      </c>
      <c r="I13" s="8" t="str">
        <f aca="false">IF($L$3&lt;&gt;0,NA(),IF(COUNTA(返品記録!A11:O11)=0,"",返品記録!D11))</f>
        <v>破損</v>
      </c>
      <c r="J13" s="1"/>
      <c r="K13" s="1"/>
      <c r="L13" s="1"/>
    </row>
    <row r="14" customFormat="false" ht="32" hidden="false" customHeight="true" outlineLevel="0" collapsed="false">
      <c r="A14" s="1" t="str">
        <f aca="false">IF($L$3&lt;&gt;0,NA(),IF(COUNTA(返品記録!A12:O12)=0,"",返品記録!A12))</f>
        <v>RET-0005</v>
      </c>
      <c r="B14" s="1" t="str">
        <f aca="false">IF($L$3&lt;&gt;0,NA(),IF(COUNTA(返品記録!A12:O12)=0,"",返品記録!B12))</f>
        <v>SAL-0004</v>
      </c>
      <c r="C14" s="5" t="n">
        <f aca="false">IF($L$3&lt;&gt;0,NA(),IF(COUNTA(返品記録!A12:O12)=0,"",IF(COUNTA(返品記録!G12)=0,"",返品記録!G12)))</f>
        <v>2</v>
      </c>
      <c r="D14" s="8" t="str">
        <f aca="false">IF($L$3&lt;&gt;0,NA(),IF(COUNTA(返品記録!A12:O12)=0,"",返品記録!H12))</f>
        <v>確認済</v>
      </c>
      <c r="E14" s="8" t="str">
        <f aca="false">IF($L$3&lt;&gt;0,NA(),IF(COUNTA(返品記録!A12:O12)=0,"",返品記録!I12))</f>
        <v>交換</v>
      </c>
      <c r="F14" s="8" t="str">
        <f aca="false">IF($L$3&lt;&gt;0,NA(),IF(COUNTA(返品記録!A12:O12)=0,"",返品記録!J12))</f>
        <v>未確認</v>
      </c>
      <c r="G14" s="5" t="str">
        <f aca="false">IF($L$3&lt;&gt;0,NA(),IF(COUNTA(返品記録!A12:O12)=0,"",返品記録!T12))</f>
        <v>対象外</v>
      </c>
      <c r="H14" s="8" t="str">
        <f aca="false">IF($L$3&lt;&gt;0,NA(),IF(COUNTA(返品記録!A12:O12)=0,"",返品記録!U12))</f>
        <v>実物処理未確認</v>
      </c>
      <c r="I14" s="8" t="str">
        <f aca="false">IF($L$3&lt;&gt;0,NA(),IF(COUNTA(返品記録!A12:O12)=0,"",返品記録!D12))</f>
        <v>品違い</v>
      </c>
      <c r="J14" s="1"/>
      <c r="K14" s="1"/>
      <c r="L14" s="1"/>
    </row>
    <row r="15" customFormat="false" ht="32" hidden="false" customHeight="true" outlineLevel="0" collapsed="false">
      <c r="A15" s="1" t="str">
        <f aca="false">IF($L$3&lt;&gt;0,NA(),IF(COUNTA(返品記録!A13:O13)=0,"",返品記録!A13))</f>
        <v>RET-0006</v>
      </c>
      <c r="B15" s="1" t="str">
        <f aca="false">IF($L$3&lt;&gt;0,NA(),IF(COUNTA(返品記録!A13:O13)=0,"",返品記録!B13))</f>
        <v>SAL-0005</v>
      </c>
      <c r="C15" s="5" t="n">
        <f aca="false">IF($L$3&lt;&gt;0,NA(),IF(COUNTA(返品記録!A13:O13)=0,"",IF(COUNTA(返品記録!G13)=0,"",返品記録!G13)))</f>
        <v>1</v>
      </c>
      <c r="D15" s="8" t="str">
        <f aca="false">IF($L$3&lt;&gt;0,NA(),IF(COUNTA(返品記録!A13:O13)=0,"",返品記録!H13))</f>
        <v>確認済</v>
      </c>
      <c r="E15" s="8" t="str">
        <f aca="false">IF($L$3&lt;&gt;0,NA(),IF(COUNTA(返品記録!A13:O13)=0,"",返品記録!I13))</f>
        <v>返金</v>
      </c>
      <c r="F15" s="8" t="str">
        <f aca="false">IF($L$3&lt;&gt;0,NA(),IF(COUNTA(返品記録!A13:O13)=0,"",返品記録!J13))</f>
        <v>確認済</v>
      </c>
      <c r="G15" s="5" t="n">
        <f aca="false">IF($L$3&lt;&gt;0,NA(),IF(COUNTA(返品記録!A13:O13)=0,"",返品記録!T13))</f>
        <v>0</v>
      </c>
      <c r="H15" s="8" t="str">
        <f aca="false">IF($L$3&lt;&gt;0,NA(),IF(COUNTA(返品記録!A13:O13)=0,"",返品記録!U13))</f>
        <v>照合済</v>
      </c>
      <c r="I15" s="8" t="str">
        <f aca="false">IF($L$3&lt;&gt;0,NA(),IF(COUNTA(返品記録!A13:O13)=0,"",返品記録!D13))</f>
        <v>その他</v>
      </c>
      <c r="J15" s="1"/>
      <c r="K15" s="1"/>
      <c r="L15" s="1"/>
    </row>
    <row r="16" customFormat="false" ht="32" hidden="false" customHeight="true" outlineLevel="0" collapsed="false">
      <c r="A16" s="1" t="str">
        <f aca="false">IF($L$3&lt;&gt;0,NA(),IF(COUNTA(返品記録!A14:O14)=0,"",返品記録!A14))</f>
        <v>RET-0007</v>
      </c>
      <c r="B16" s="1" t="str">
        <f aca="false">IF($L$3&lt;&gt;0,NA(),IF(COUNTA(返品記録!A14:O14)=0,"",返品記録!B14))</f>
        <v>SAL-0006</v>
      </c>
      <c r="C16" s="5" t="n">
        <f aca="false">IF($L$3&lt;&gt;0,NA(),IF(COUNTA(返品記録!A14:O14)=0,"",IF(COUNTA(返品記録!G14)=0,"",返品記録!G14)))</f>
        <v>1</v>
      </c>
      <c r="D16" s="8" t="str">
        <f aca="false">IF($L$3&lt;&gt;0,NA(),IF(COUNTA(返品記録!A14:O14)=0,"",返品記録!H14))</f>
        <v>確認済</v>
      </c>
      <c r="E16" s="8" t="str">
        <f aca="false">IF($L$3&lt;&gt;0,NA(),IF(COUNTA(返品記録!A14:O14)=0,"",返品記録!I14))</f>
        <v>返金</v>
      </c>
      <c r="F16" s="8" t="str">
        <f aca="false">IF($L$3&lt;&gt;0,NA(),IF(COUNTA(返品記録!A14:O14)=0,"",返品記録!J14))</f>
        <v>確認済</v>
      </c>
      <c r="G16" s="5" t="n">
        <f aca="false">IF($L$3&lt;&gt;0,NA(),IF(COUNTA(返品記録!A14:O14)=0,"",返品記録!T14))</f>
        <v>-200</v>
      </c>
      <c r="H16" s="8" t="str">
        <f aca="false">IF($L$3&lt;&gt;0,NA(),IF(COUNTA(返品記録!A14:O14)=0,"",返品記録!U14))</f>
        <v>過返金</v>
      </c>
      <c r="I16" s="8" t="str">
        <f aca="false">IF($L$3&lt;&gt;0,NA(),IF(COUNTA(返品記録!A14:O14)=0,"",返品記録!D14))</f>
        <v>破損</v>
      </c>
      <c r="J16" s="1"/>
      <c r="K16" s="1"/>
      <c r="L16" s="1"/>
    </row>
    <row r="17" customFormat="false" ht="32" hidden="false" customHeight="true" outlineLevel="0" collapsed="false">
      <c r="A17" s="1" t="str">
        <f aca="false">IF($L$3&lt;&gt;0,NA(),IF(COUNTA(返品記録!A15:O15)=0,"",返品記録!A15))</f>
        <v>RET-0008</v>
      </c>
      <c r="B17" s="1" t="str">
        <f aca="false">IF($L$3&lt;&gt;0,NA(),IF(COUNTA(返品記録!A15:O15)=0,"",返品記録!B15))</f>
        <v>SAL-0007</v>
      </c>
      <c r="C17" s="5" t="n">
        <f aca="false">IF($L$3&lt;&gt;0,NA(),IF(COUNTA(返品記録!A15:O15)=0,"",IF(COUNTA(返品記録!G15)=0,"",返品記録!G15)))</f>
        <v>5</v>
      </c>
      <c r="D17" s="8" t="str">
        <f aca="false">IF($L$3&lt;&gt;0,NA(),IF(COUNTA(返品記録!A15:O15)=0,"",返品記録!H15))</f>
        <v>未確認</v>
      </c>
      <c r="E17" s="8" t="str">
        <f aca="false">IF($L$3&lt;&gt;0,NA(),IF(COUNTA(返品記録!A15:O15)=0,"",返品記録!I15))</f>
        <v>未確認</v>
      </c>
      <c r="F17" s="8" t="str">
        <f aca="false">IF($L$3&lt;&gt;0,NA(),IF(COUNTA(返品記録!A15:O15)=0,"",返品記録!J15))</f>
        <v>未確認</v>
      </c>
      <c r="G17" s="5" t="str">
        <f aca="false">IF($L$3&lt;&gt;0,NA(),IF(COUNTA(返品記録!A15:O15)=0,"",返品記録!T15))</f>
        <v>取消</v>
      </c>
      <c r="H17" s="8" t="str">
        <f aca="false">IF($L$3&lt;&gt;0,NA(),IF(COUNTA(返品記録!A15:O15)=0,"",返品記録!U15))</f>
        <v>取消</v>
      </c>
      <c r="I17" s="8" t="str">
        <f aca="false">IF($L$3&lt;&gt;0,NA(),IF(COUNTA(返品記録!A15:O15)=0,"",返品記録!D15))</f>
        <v>数量違い</v>
      </c>
      <c r="J17" s="1"/>
      <c r="K17" s="1"/>
      <c r="L17" s="1"/>
    </row>
    <row r="18" customFormat="false" ht="32" hidden="false" customHeight="true" outlineLevel="0" collapsed="false">
      <c r="A18" s="1" t="str">
        <f aca="false">IF($L$3&lt;&gt;0,NA(),IF(COUNTA(返品記録!A16:O16)=0,"",返品記録!A16))</f>
        <v>RET-0009</v>
      </c>
      <c r="B18" s="1" t="str">
        <f aca="false">IF($L$3&lt;&gt;0,NA(),IF(COUNTA(返品記録!A16:O16)=0,"",返品記録!B16))</f>
        <v>SAL-0008</v>
      </c>
      <c r="C18" s="5" t="n">
        <f aca="false">IF($L$3&lt;&gt;0,NA(),IF(COUNTA(返品記録!A16:O16)=0,"",IF(COUNTA(返品記録!G16)=0,"",返品記録!G16)))</f>
        <v>4</v>
      </c>
      <c r="D18" s="8" t="str">
        <f aca="false">IF($L$3&lt;&gt;0,NA(),IF(COUNTA(返品記録!A16:O16)=0,"",返品記録!H16))</f>
        <v>確認済</v>
      </c>
      <c r="E18" s="8" t="str">
        <f aca="false">IF($L$3&lt;&gt;0,NA(),IF(COUNTA(返品記録!A16:O16)=0,"",返品記録!I16))</f>
        <v>返却</v>
      </c>
      <c r="F18" s="8" t="str">
        <f aca="false">IF($L$3&lt;&gt;0,NA(),IF(COUNTA(返品記録!A16:O16)=0,"",返品記録!J16))</f>
        <v>確認済</v>
      </c>
      <c r="G18" s="5" t="str">
        <f aca="false">IF($L$3&lt;&gt;0,NA(),IF(COUNTA(返品記録!A16:O16)=0,"",返品記録!T16))</f>
        <v>対象外</v>
      </c>
      <c r="H18" s="8" t="str">
        <f aca="false">IF($L$3&lt;&gt;0,NA(),IF(COUNTA(返品記録!A16:O16)=0,"",返品記録!U16))</f>
        <v>照合済</v>
      </c>
      <c r="I18" s="8" t="str">
        <f aca="false">IF($L$3&lt;&gt;0,NA(),IF(COUNTA(返品記録!A16:O16)=0,"",返品記録!D16))</f>
        <v>その他</v>
      </c>
      <c r="J18" s="1"/>
      <c r="K18" s="1"/>
      <c r="L18" s="1"/>
    </row>
    <row r="19" customFormat="false" ht="32" hidden="false" customHeight="true" outlineLevel="0" collapsed="false">
      <c r="A19" s="1" t="str">
        <f aca="false">IF($L$3&lt;&gt;0,NA(),IF(COUNTA(返品記録!A17:O17)=0,"",返品記録!A17))</f>
        <v>RET-0010</v>
      </c>
      <c r="B19" s="1" t="str">
        <f aca="false">IF($L$3&lt;&gt;0,NA(),IF(COUNTA(返品記録!A17:O17)=0,"",返品記録!B17))</f>
        <v>SAL-0009</v>
      </c>
      <c r="C19" s="5" t="n">
        <f aca="false">IF($L$3&lt;&gt;0,NA(),IF(COUNTA(返品記録!A17:O17)=0,"",IF(COUNTA(返品記録!G17)=0,"",返品記録!G17)))</f>
        <v>1</v>
      </c>
      <c r="D19" s="8" t="str">
        <f aca="false">IF($L$3&lt;&gt;0,NA(),IF(COUNTA(返品記録!A17:O17)=0,"",返品記録!H17))</f>
        <v>確認済</v>
      </c>
      <c r="E19" s="8" t="str">
        <f aca="false">IF($L$3&lt;&gt;0,NA(),IF(COUNTA(返品記録!A17:O17)=0,"",返品記録!I17))</f>
        <v>返金</v>
      </c>
      <c r="F19" s="8" t="str">
        <f aca="false">IF($L$3&lt;&gt;0,NA(),IF(COUNTA(返品記録!A17:O17)=0,"",返品記録!J17))</f>
        <v>確認済</v>
      </c>
      <c r="G19" s="5" t="str">
        <f aca="false">IF($L$3&lt;&gt;0,NA(),IF(COUNTA(返品記録!A17:O17)=0,"",返品記録!T17))</f>
        <v>判定保留</v>
      </c>
      <c r="H19" s="8" t="str">
        <f aca="false">IF($L$3&lt;&gt;0,NA(),IF(COUNTA(返品記録!A17:O17)=0,"",返品記録!U17))</f>
        <v>合意未確認</v>
      </c>
      <c r="I19" s="8" t="str">
        <f aca="false">IF($L$3&lt;&gt;0,NA(),IF(COUNTA(返品記録!A17:O17)=0,"",返品記録!D17))</f>
        <v>数量違い</v>
      </c>
      <c r="J19" s="1"/>
      <c r="K19" s="1"/>
      <c r="L19" s="1"/>
    </row>
    <row r="20" customFormat="false" ht="32" hidden="false" customHeight="true" outlineLevel="0" collapsed="false">
      <c r="A20" s="1" t="str">
        <f aca="false">IF($L$3&lt;&gt;0,NA(),IF(COUNTA(返品記録!A18:O18)=0,"",返品記録!A18))</f>
        <v>RET-0011</v>
      </c>
      <c r="B20" s="1" t="str">
        <f aca="false">IF($L$3&lt;&gt;0,NA(),IF(COUNTA(返品記録!A18:O18)=0,"",返品記録!B18))</f>
        <v>SAL-0010</v>
      </c>
      <c r="C20" s="5" t="n">
        <f aca="false">IF($L$3&lt;&gt;0,NA(),IF(COUNTA(返品記録!A18:O18)=0,"",IF(COUNTA(返品記録!G18)=0,"",返品記録!G18)))</f>
        <v>2</v>
      </c>
      <c r="D20" s="8" t="str">
        <f aca="false">IF($L$3&lt;&gt;0,NA(),IF(COUNTA(返品記録!A18:O18)=0,"",返品記録!H18))</f>
        <v>未確認</v>
      </c>
      <c r="E20" s="8" t="str">
        <f aca="false">IF($L$3&lt;&gt;0,NA(),IF(COUNTA(返品記録!A18:O18)=0,"",返品記録!I18))</f>
        <v>返金</v>
      </c>
      <c r="F20" s="8" t="str">
        <f aca="false">IF($L$3&lt;&gt;0,NA(),IF(COUNTA(返品記録!A18:O18)=0,"",返品記録!J18))</f>
        <v>未確認</v>
      </c>
      <c r="G20" s="5" t="str">
        <f aca="false">IF($L$3&lt;&gt;0,NA(),IF(COUNTA(返品記録!A18:O18)=0,"",返品記録!T18))</f>
        <v>判定保留</v>
      </c>
      <c r="H20" s="8" t="str">
        <f aca="false">IF($L$3&lt;&gt;0,NA(),IF(COUNTA(返品記録!A18:O18)=0,"",返品記録!U18))</f>
        <v>検品未確認</v>
      </c>
      <c r="I20" s="8" t="str">
        <f aca="false">IF($L$3&lt;&gt;0,NA(),IF(COUNTA(返品記録!A18:O18)=0,"",返品記録!D18))</f>
        <v>破損</v>
      </c>
      <c r="J20" s="1"/>
      <c r="K20" s="1"/>
      <c r="L20" s="1"/>
    </row>
    <row r="21" customFormat="false" ht="32" hidden="false" customHeight="true" outlineLevel="0" collapsed="false">
      <c r="A21" s="1" t="str">
        <f aca="false">IF($L$3&lt;&gt;0,NA(),IF(COUNTA(返品記録!A19:O19)=0,"",返品記録!A19))</f>
        <v>RET-0012</v>
      </c>
      <c r="B21" s="1" t="str">
        <f aca="false">IF($L$3&lt;&gt;0,NA(),IF(COUNTA(返品記録!A19:O19)=0,"",返品記録!B19))</f>
        <v>SAL-0011</v>
      </c>
      <c r="C21" s="5" t="n">
        <f aca="false">IF($L$3&lt;&gt;0,NA(),IF(COUNTA(返品記録!A19:O19)=0,"",IF(COUNTA(返品記録!G19)=0,"",返品記録!G19)))</f>
        <v>1</v>
      </c>
      <c r="D21" s="8" t="str">
        <f aca="false">IF($L$3&lt;&gt;0,NA(),IF(COUNTA(返品記録!A19:O19)=0,"",返品記録!H19))</f>
        <v>確認済</v>
      </c>
      <c r="E21" s="8" t="str">
        <f aca="false">IF($L$3&lt;&gt;0,NA(),IF(COUNTA(返品記録!A19:O19)=0,"",返品記録!I19))</f>
        <v>その他</v>
      </c>
      <c r="F21" s="8" t="str">
        <f aca="false">IF($L$3&lt;&gt;0,NA(),IF(COUNTA(返品記録!A19:O19)=0,"",返品記録!J19))</f>
        <v>確認済</v>
      </c>
      <c r="G21" s="5" t="str">
        <f aca="false">IF($L$3&lt;&gt;0,NA(),IF(COUNTA(返品記録!A19:O19)=0,"",返品記録!T19))</f>
        <v>対象外</v>
      </c>
      <c r="H21" s="8" t="str">
        <f aca="false">IF($L$3&lt;&gt;0,NA(),IF(COUNTA(返品記録!A19:O19)=0,"",返品記録!U19))</f>
        <v>照合済</v>
      </c>
      <c r="I21" s="8" t="str">
        <f aca="false">IF($L$3&lt;&gt;0,NA(),IF(COUNTA(返品記録!A19:O19)=0,"",返品記録!D19))</f>
        <v>その他</v>
      </c>
      <c r="J21" s="1"/>
      <c r="K21" s="1"/>
      <c r="L21" s="1"/>
    </row>
    <row r="22" customFormat="false" ht="32" hidden="false" customHeight="true" outlineLevel="0" collapsed="false">
      <c r="A22" s="1" t="str">
        <f aca="false">IF($L$3&lt;&gt;0,NA(),IF(COUNTA(返品記録!A20:O20)=0,"",返品記録!A20))</f>
        <v/>
      </c>
      <c r="B22" s="1" t="str">
        <f aca="false">IF($L$3&lt;&gt;0,NA(),IF(COUNTA(返品記録!A20:O20)=0,"",返品記録!B20))</f>
        <v/>
      </c>
      <c r="C22" s="1" t="str">
        <f aca="false">IF($L$3&lt;&gt;0,NA(),IF(COUNTA(返品記録!A20:O20)=0,"",IF(COUNTA(返品記録!G20)=0,"",返品記録!G20)))</f>
        <v/>
      </c>
      <c r="D22" s="8" t="str">
        <f aca="false">IF($L$3&lt;&gt;0,NA(),IF(COUNTA(返品記録!A20:O20)=0,"",返品記録!H20))</f>
        <v/>
      </c>
      <c r="E22" s="8" t="str">
        <f aca="false">IF($L$3&lt;&gt;0,NA(),IF(COUNTA(返品記録!A20:O20)=0,"",返品記録!I20))</f>
        <v/>
      </c>
      <c r="F22" s="8" t="str">
        <f aca="false">IF($L$3&lt;&gt;0,NA(),IF(COUNTA(返品記録!A20:O20)=0,"",返品記録!J20))</f>
        <v/>
      </c>
      <c r="G22" s="5" t="str">
        <f aca="false">IF($L$3&lt;&gt;0,NA(),IF(COUNTA(返品記録!A20:O20)=0,"",返品記録!T20))</f>
        <v/>
      </c>
      <c r="H22" s="8" t="str">
        <f aca="false">IF($L$3&lt;&gt;0,NA(),IF(COUNTA(返品記録!A20:O20)=0,"",返品記録!U20))</f>
        <v/>
      </c>
      <c r="I22" s="8" t="str">
        <f aca="false">IF($L$3&lt;&gt;0,NA(),IF(COUNTA(返品記録!A20:O20)=0,"",返品記録!D20))</f>
        <v/>
      </c>
      <c r="J22" s="1"/>
      <c r="K22" s="1"/>
      <c r="L22" s="1"/>
    </row>
    <row r="23" customFormat="false" ht="32" hidden="false" customHeight="true" outlineLevel="0" collapsed="false">
      <c r="A23" s="1" t="str">
        <f aca="false">IF($L$3&lt;&gt;0,NA(),IF(COUNTA(返品記録!A21:O21)=0,"",返品記録!A21))</f>
        <v/>
      </c>
      <c r="B23" s="1" t="str">
        <f aca="false">IF($L$3&lt;&gt;0,NA(),IF(COUNTA(返品記録!A21:O21)=0,"",返品記録!B21))</f>
        <v/>
      </c>
      <c r="C23" s="1" t="str">
        <f aca="false">IF($L$3&lt;&gt;0,NA(),IF(COUNTA(返品記録!A21:O21)=0,"",IF(COUNTA(返品記録!G21)=0,"",返品記録!G21)))</f>
        <v/>
      </c>
      <c r="D23" s="8" t="str">
        <f aca="false">IF($L$3&lt;&gt;0,NA(),IF(COUNTA(返品記録!A21:O21)=0,"",返品記録!H21))</f>
        <v/>
      </c>
      <c r="E23" s="8" t="str">
        <f aca="false">IF($L$3&lt;&gt;0,NA(),IF(COUNTA(返品記録!A21:O21)=0,"",返品記録!I21))</f>
        <v/>
      </c>
      <c r="F23" s="8" t="str">
        <f aca="false">IF($L$3&lt;&gt;0,NA(),IF(COUNTA(返品記録!A21:O21)=0,"",返品記録!J21))</f>
        <v/>
      </c>
      <c r="G23" s="5" t="str">
        <f aca="false">IF($L$3&lt;&gt;0,NA(),IF(COUNTA(返品記録!A21:O21)=0,"",返品記録!T21))</f>
        <v/>
      </c>
      <c r="H23" s="8" t="str">
        <f aca="false">IF($L$3&lt;&gt;0,NA(),IF(COUNTA(返品記録!A21:O21)=0,"",返品記録!U21))</f>
        <v/>
      </c>
      <c r="I23" s="8" t="str">
        <f aca="false">IF($L$3&lt;&gt;0,NA(),IF(COUNTA(返品記録!A21:O21)=0,"",返品記録!D21))</f>
        <v/>
      </c>
      <c r="J23" s="1"/>
      <c r="K23" s="1"/>
      <c r="L23" s="1"/>
    </row>
    <row r="24" customFormat="false" ht="32" hidden="false" customHeight="true" outlineLevel="0" collapsed="false">
      <c r="A24" s="1" t="str">
        <f aca="false">IF($L$3&lt;&gt;0,NA(),IF(COUNTA(返品記録!A22:O22)=0,"",返品記録!A22))</f>
        <v/>
      </c>
      <c r="B24" s="1" t="str">
        <f aca="false">IF($L$3&lt;&gt;0,NA(),IF(COUNTA(返品記録!A22:O22)=0,"",返品記録!B22))</f>
        <v/>
      </c>
      <c r="C24" s="1" t="str">
        <f aca="false">IF($L$3&lt;&gt;0,NA(),IF(COUNTA(返品記録!A22:O22)=0,"",IF(COUNTA(返品記録!G22)=0,"",返品記録!G22)))</f>
        <v/>
      </c>
      <c r="D24" s="8" t="str">
        <f aca="false">IF($L$3&lt;&gt;0,NA(),IF(COUNTA(返品記録!A22:O22)=0,"",返品記録!H22))</f>
        <v/>
      </c>
      <c r="E24" s="8" t="str">
        <f aca="false">IF($L$3&lt;&gt;0,NA(),IF(COUNTA(返品記録!A22:O22)=0,"",返品記録!I22))</f>
        <v/>
      </c>
      <c r="F24" s="8" t="str">
        <f aca="false">IF($L$3&lt;&gt;0,NA(),IF(COUNTA(返品記録!A22:O22)=0,"",返品記録!J22))</f>
        <v/>
      </c>
      <c r="G24" s="5" t="str">
        <f aca="false">IF($L$3&lt;&gt;0,NA(),IF(COUNTA(返品記録!A22:O22)=0,"",返品記録!T22))</f>
        <v/>
      </c>
      <c r="H24" s="8" t="str">
        <f aca="false">IF($L$3&lt;&gt;0,NA(),IF(COUNTA(返品記録!A22:O22)=0,"",返品記録!U22))</f>
        <v/>
      </c>
      <c r="I24" s="8" t="str">
        <f aca="false">IF($L$3&lt;&gt;0,NA(),IF(COUNTA(返品記録!A22:O22)=0,"",返品記録!D22))</f>
        <v/>
      </c>
      <c r="J24" s="1"/>
      <c r="K24" s="1"/>
      <c r="L24" s="1"/>
    </row>
    <row r="25" customFormat="false" ht="32" hidden="false" customHeight="true" outlineLevel="0" collapsed="false">
      <c r="A25" s="1" t="str">
        <f aca="false">IF($L$3&lt;&gt;0,NA(),IF(COUNTA(返品記録!A23:O23)=0,"",返品記録!A23))</f>
        <v/>
      </c>
      <c r="B25" s="1" t="str">
        <f aca="false">IF($L$3&lt;&gt;0,NA(),IF(COUNTA(返品記録!A23:O23)=0,"",返品記録!B23))</f>
        <v/>
      </c>
      <c r="C25" s="1" t="str">
        <f aca="false">IF($L$3&lt;&gt;0,NA(),IF(COUNTA(返品記録!A23:O23)=0,"",IF(COUNTA(返品記録!G23)=0,"",返品記録!G23)))</f>
        <v/>
      </c>
      <c r="D25" s="8" t="str">
        <f aca="false">IF($L$3&lt;&gt;0,NA(),IF(COUNTA(返品記録!A23:O23)=0,"",返品記録!H23))</f>
        <v/>
      </c>
      <c r="E25" s="8" t="str">
        <f aca="false">IF($L$3&lt;&gt;0,NA(),IF(COUNTA(返品記録!A23:O23)=0,"",返品記録!I23))</f>
        <v/>
      </c>
      <c r="F25" s="8" t="str">
        <f aca="false">IF($L$3&lt;&gt;0,NA(),IF(COUNTA(返品記録!A23:O23)=0,"",返品記録!J23))</f>
        <v/>
      </c>
      <c r="G25" s="5" t="str">
        <f aca="false">IF($L$3&lt;&gt;0,NA(),IF(COUNTA(返品記録!A23:O23)=0,"",返品記録!T23))</f>
        <v/>
      </c>
      <c r="H25" s="8" t="str">
        <f aca="false">IF($L$3&lt;&gt;0,NA(),IF(COUNTA(返品記録!A23:O23)=0,"",返品記録!U23))</f>
        <v/>
      </c>
      <c r="I25" s="8" t="str">
        <f aca="false">IF($L$3&lt;&gt;0,NA(),IF(COUNTA(返品記録!A23:O23)=0,"",返品記録!D23))</f>
        <v/>
      </c>
      <c r="J25" s="1"/>
      <c r="K25" s="1"/>
      <c r="L25" s="1"/>
    </row>
    <row r="26" customFormat="false" ht="32" hidden="false" customHeight="true" outlineLevel="0" collapsed="false">
      <c r="A26" s="1" t="str">
        <f aca="false">IF($L$3&lt;&gt;0,NA(),IF(COUNTA(返品記録!A24:O24)=0,"",返品記録!A24))</f>
        <v/>
      </c>
      <c r="B26" s="1" t="str">
        <f aca="false">IF($L$3&lt;&gt;0,NA(),IF(COUNTA(返品記録!A24:O24)=0,"",返品記録!B24))</f>
        <v/>
      </c>
      <c r="C26" s="1" t="str">
        <f aca="false">IF($L$3&lt;&gt;0,NA(),IF(COUNTA(返品記録!A24:O24)=0,"",IF(COUNTA(返品記録!G24)=0,"",返品記録!G24)))</f>
        <v/>
      </c>
      <c r="D26" s="8" t="str">
        <f aca="false">IF($L$3&lt;&gt;0,NA(),IF(COUNTA(返品記録!A24:O24)=0,"",返品記録!H24))</f>
        <v/>
      </c>
      <c r="E26" s="8" t="str">
        <f aca="false">IF($L$3&lt;&gt;0,NA(),IF(COUNTA(返品記録!A24:O24)=0,"",返品記録!I24))</f>
        <v/>
      </c>
      <c r="F26" s="8" t="str">
        <f aca="false">IF($L$3&lt;&gt;0,NA(),IF(COUNTA(返品記録!A24:O24)=0,"",返品記録!J24))</f>
        <v/>
      </c>
      <c r="G26" s="5" t="str">
        <f aca="false">IF($L$3&lt;&gt;0,NA(),IF(COUNTA(返品記録!A24:O24)=0,"",返品記録!T24))</f>
        <v/>
      </c>
      <c r="H26" s="8" t="str">
        <f aca="false">IF($L$3&lt;&gt;0,NA(),IF(COUNTA(返品記録!A24:O24)=0,"",返品記録!U24))</f>
        <v/>
      </c>
      <c r="I26" s="8" t="str">
        <f aca="false">IF($L$3&lt;&gt;0,NA(),IF(COUNTA(返品記録!A24:O24)=0,"",返品記録!D24))</f>
        <v/>
      </c>
      <c r="J26" s="1"/>
      <c r="K26" s="1"/>
      <c r="L26" s="1"/>
    </row>
    <row r="27" customFormat="false" ht="32" hidden="false" customHeight="true" outlineLevel="0" collapsed="false">
      <c r="A27" s="1" t="str">
        <f aca="false">IF($L$3&lt;&gt;0,NA(),IF(COUNTA(返品記録!A25:O25)=0,"",返品記録!A25))</f>
        <v/>
      </c>
      <c r="B27" s="1" t="str">
        <f aca="false">IF($L$3&lt;&gt;0,NA(),IF(COUNTA(返品記録!A25:O25)=0,"",返品記録!B25))</f>
        <v/>
      </c>
      <c r="C27" s="1" t="str">
        <f aca="false">IF($L$3&lt;&gt;0,NA(),IF(COUNTA(返品記録!A25:O25)=0,"",IF(COUNTA(返品記録!G25)=0,"",返品記録!G25)))</f>
        <v/>
      </c>
      <c r="D27" s="8" t="str">
        <f aca="false">IF($L$3&lt;&gt;0,NA(),IF(COUNTA(返品記録!A25:O25)=0,"",返品記録!H25))</f>
        <v/>
      </c>
      <c r="E27" s="8" t="str">
        <f aca="false">IF($L$3&lt;&gt;0,NA(),IF(COUNTA(返品記録!A25:O25)=0,"",返品記録!I25))</f>
        <v/>
      </c>
      <c r="F27" s="8" t="str">
        <f aca="false">IF($L$3&lt;&gt;0,NA(),IF(COUNTA(返品記録!A25:O25)=0,"",返品記録!J25))</f>
        <v/>
      </c>
      <c r="G27" s="5" t="str">
        <f aca="false">IF($L$3&lt;&gt;0,NA(),IF(COUNTA(返品記録!A25:O25)=0,"",返品記録!T25))</f>
        <v/>
      </c>
      <c r="H27" s="8" t="str">
        <f aca="false">IF($L$3&lt;&gt;0,NA(),IF(COUNTA(返品記録!A25:O25)=0,"",返品記録!U25))</f>
        <v/>
      </c>
      <c r="I27" s="8" t="str">
        <f aca="false">IF($L$3&lt;&gt;0,NA(),IF(COUNTA(返品記録!A25:O25)=0,"",返品記録!D25))</f>
        <v/>
      </c>
      <c r="J27" s="1"/>
      <c r="K27" s="1"/>
      <c r="L27" s="1"/>
    </row>
    <row r="28" customFormat="false" ht="32" hidden="false" customHeight="true" outlineLevel="0" collapsed="false">
      <c r="A28" s="1" t="str">
        <f aca="false">IF($L$3&lt;&gt;0,NA(),IF(COUNTA(返品記録!A26:O26)=0,"",返品記録!A26))</f>
        <v/>
      </c>
      <c r="B28" s="1" t="str">
        <f aca="false">IF($L$3&lt;&gt;0,NA(),IF(COUNTA(返品記録!A26:O26)=0,"",返品記録!B26))</f>
        <v/>
      </c>
      <c r="C28" s="1" t="str">
        <f aca="false">IF($L$3&lt;&gt;0,NA(),IF(COUNTA(返品記録!A26:O26)=0,"",IF(COUNTA(返品記録!G26)=0,"",返品記録!G26)))</f>
        <v/>
      </c>
      <c r="D28" s="8" t="str">
        <f aca="false">IF($L$3&lt;&gt;0,NA(),IF(COUNTA(返品記録!A26:O26)=0,"",返品記録!H26))</f>
        <v/>
      </c>
      <c r="E28" s="8" t="str">
        <f aca="false">IF($L$3&lt;&gt;0,NA(),IF(COUNTA(返品記録!A26:O26)=0,"",返品記録!I26))</f>
        <v/>
      </c>
      <c r="F28" s="8" t="str">
        <f aca="false">IF($L$3&lt;&gt;0,NA(),IF(COUNTA(返品記録!A26:O26)=0,"",返品記録!J26))</f>
        <v/>
      </c>
      <c r="G28" s="5" t="str">
        <f aca="false">IF($L$3&lt;&gt;0,NA(),IF(COUNTA(返品記録!A26:O26)=0,"",返品記録!T26))</f>
        <v/>
      </c>
      <c r="H28" s="8" t="str">
        <f aca="false">IF($L$3&lt;&gt;0,NA(),IF(COUNTA(返品記録!A26:O26)=0,"",返品記録!U26))</f>
        <v/>
      </c>
      <c r="I28" s="8" t="str">
        <f aca="false">IF($L$3&lt;&gt;0,NA(),IF(COUNTA(返品記録!A26:O26)=0,"",返品記録!D26))</f>
        <v/>
      </c>
      <c r="J28" s="1"/>
      <c r="K28" s="1"/>
      <c r="L28" s="1"/>
    </row>
    <row r="29" customFormat="false" ht="32" hidden="false" customHeight="true" outlineLevel="0" collapsed="false">
      <c r="A29" s="1" t="str">
        <f aca="false">IF($L$3&lt;&gt;0,NA(),IF(COUNTA(返品記録!A27:O27)=0,"",返品記録!A27))</f>
        <v/>
      </c>
      <c r="B29" s="1" t="str">
        <f aca="false">IF($L$3&lt;&gt;0,NA(),IF(COUNTA(返品記録!A27:O27)=0,"",返品記録!B27))</f>
        <v/>
      </c>
      <c r="C29" s="1" t="str">
        <f aca="false">IF($L$3&lt;&gt;0,NA(),IF(COUNTA(返品記録!A27:O27)=0,"",IF(COUNTA(返品記録!G27)=0,"",返品記録!G27)))</f>
        <v/>
      </c>
      <c r="D29" s="8" t="str">
        <f aca="false">IF($L$3&lt;&gt;0,NA(),IF(COUNTA(返品記録!A27:O27)=0,"",返品記録!H27))</f>
        <v/>
      </c>
      <c r="E29" s="8" t="str">
        <f aca="false">IF($L$3&lt;&gt;0,NA(),IF(COUNTA(返品記録!A27:O27)=0,"",返品記録!I27))</f>
        <v/>
      </c>
      <c r="F29" s="8" t="str">
        <f aca="false">IF($L$3&lt;&gt;0,NA(),IF(COUNTA(返品記録!A27:O27)=0,"",返品記録!J27))</f>
        <v/>
      </c>
      <c r="G29" s="5" t="str">
        <f aca="false">IF($L$3&lt;&gt;0,NA(),IF(COUNTA(返品記録!A27:O27)=0,"",返品記録!T27))</f>
        <v/>
      </c>
      <c r="H29" s="8" t="str">
        <f aca="false">IF($L$3&lt;&gt;0,NA(),IF(COUNTA(返品記録!A27:O27)=0,"",返品記録!U27))</f>
        <v/>
      </c>
      <c r="I29" s="8" t="str">
        <f aca="false">IF($L$3&lt;&gt;0,NA(),IF(COUNTA(返品記録!A27:O27)=0,"",返品記録!D27))</f>
        <v/>
      </c>
      <c r="J29" s="1"/>
      <c r="K29" s="1"/>
      <c r="L29" s="1"/>
    </row>
    <row r="30" customFormat="false" ht="32" hidden="false" customHeight="true" outlineLevel="0" collapsed="false">
      <c r="A30" s="1" t="str">
        <f aca="false">IF($L$3&lt;&gt;0,NA(),IF(COUNTA(返品記録!A28:O28)=0,"",返品記録!A28))</f>
        <v/>
      </c>
      <c r="B30" s="1" t="str">
        <f aca="false">IF($L$3&lt;&gt;0,NA(),IF(COUNTA(返品記録!A28:O28)=0,"",返品記録!B28))</f>
        <v/>
      </c>
      <c r="C30" s="1" t="str">
        <f aca="false">IF($L$3&lt;&gt;0,NA(),IF(COUNTA(返品記録!A28:O28)=0,"",IF(COUNTA(返品記録!G28)=0,"",返品記録!G28)))</f>
        <v/>
      </c>
      <c r="D30" s="8" t="str">
        <f aca="false">IF($L$3&lt;&gt;0,NA(),IF(COUNTA(返品記録!A28:O28)=0,"",返品記録!H28))</f>
        <v/>
      </c>
      <c r="E30" s="8" t="str">
        <f aca="false">IF($L$3&lt;&gt;0,NA(),IF(COUNTA(返品記録!A28:O28)=0,"",返品記録!I28))</f>
        <v/>
      </c>
      <c r="F30" s="8" t="str">
        <f aca="false">IF($L$3&lt;&gt;0,NA(),IF(COUNTA(返品記録!A28:O28)=0,"",返品記録!J28))</f>
        <v/>
      </c>
      <c r="G30" s="5" t="str">
        <f aca="false">IF($L$3&lt;&gt;0,NA(),IF(COUNTA(返品記録!A28:O28)=0,"",返品記録!T28))</f>
        <v/>
      </c>
      <c r="H30" s="8" t="str">
        <f aca="false">IF($L$3&lt;&gt;0,NA(),IF(COUNTA(返品記録!A28:O28)=0,"",返品記録!U28))</f>
        <v/>
      </c>
      <c r="I30" s="8" t="str">
        <f aca="false">IF($L$3&lt;&gt;0,NA(),IF(COUNTA(返品記録!A28:O28)=0,"",返品記録!D28))</f>
        <v/>
      </c>
      <c r="J30" s="1"/>
      <c r="K30" s="1"/>
      <c r="L30" s="1"/>
    </row>
    <row r="31" customFormat="false" ht="32" hidden="false" customHeight="true" outlineLevel="0" collapsed="false">
      <c r="A31" s="1" t="str">
        <f aca="false">IF($L$3&lt;&gt;0,NA(),IF(COUNTA(返品記録!A29:O29)=0,"",返品記録!A29))</f>
        <v/>
      </c>
      <c r="B31" s="1" t="str">
        <f aca="false">IF($L$3&lt;&gt;0,NA(),IF(COUNTA(返品記録!A29:O29)=0,"",返品記録!B29))</f>
        <v/>
      </c>
      <c r="C31" s="1" t="str">
        <f aca="false">IF($L$3&lt;&gt;0,NA(),IF(COUNTA(返品記録!A29:O29)=0,"",IF(COUNTA(返品記録!G29)=0,"",返品記録!G29)))</f>
        <v/>
      </c>
      <c r="D31" s="8" t="str">
        <f aca="false">IF($L$3&lt;&gt;0,NA(),IF(COUNTA(返品記録!A29:O29)=0,"",返品記録!H29))</f>
        <v/>
      </c>
      <c r="E31" s="8" t="str">
        <f aca="false">IF($L$3&lt;&gt;0,NA(),IF(COUNTA(返品記録!A29:O29)=0,"",返品記録!I29))</f>
        <v/>
      </c>
      <c r="F31" s="8" t="str">
        <f aca="false">IF($L$3&lt;&gt;0,NA(),IF(COUNTA(返品記録!A29:O29)=0,"",返品記録!J29))</f>
        <v/>
      </c>
      <c r="G31" s="5" t="str">
        <f aca="false">IF($L$3&lt;&gt;0,NA(),IF(COUNTA(返品記録!A29:O29)=0,"",返品記録!T29))</f>
        <v/>
      </c>
      <c r="H31" s="8" t="str">
        <f aca="false">IF($L$3&lt;&gt;0,NA(),IF(COUNTA(返品記録!A29:O29)=0,"",返品記録!U29))</f>
        <v/>
      </c>
      <c r="I31" s="8" t="str">
        <f aca="false">IF($L$3&lt;&gt;0,NA(),IF(COUNTA(返品記録!A29:O29)=0,"",返品記録!D29))</f>
        <v/>
      </c>
      <c r="J31" s="1"/>
      <c r="K31" s="1"/>
      <c r="L31" s="1"/>
    </row>
    <row r="32" customFormat="false" ht="32" hidden="false" customHeight="true" outlineLevel="0" collapsed="false">
      <c r="A32" s="1" t="str">
        <f aca="false">IF($L$3&lt;&gt;0,NA(),IF(COUNTA(返品記録!A30:O30)=0,"",返品記録!A30))</f>
        <v/>
      </c>
      <c r="B32" s="1" t="str">
        <f aca="false">IF($L$3&lt;&gt;0,NA(),IF(COUNTA(返品記録!A30:O30)=0,"",返品記録!B30))</f>
        <v/>
      </c>
      <c r="C32" s="1" t="str">
        <f aca="false">IF($L$3&lt;&gt;0,NA(),IF(COUNTA(返品記録!A30:O30)=0,"",IF(COUNTA(返品記録!G30)=0,"",返品記録!G30)))</f>
        <v/>
      </c>
      <c r="D32" s="8" t="str">
        <f aca="false">IF($L$3&lt;&gt;0,NA(),IF(COUNTA(返品記録!A30:O30)=0,"",返品記録!H30))</f>
        <v/>
      </c>
      <c r="E32" s="8" t="str">
        <f aca="false">IF($L$3&lt;&gt;0,NA(),IF(COUNTA(返品記録!A30:O30)=0,"",返品記録!I30))</f>
        <v/>
      </c>
      <c r="F32" s="8" t="str">
        <f aca="false">IF($L$3&lt;&gt;0,NA(),IF(COUNTA(返品記録!A30:O30)=0,"",返品記録!J30))</f>
        <v/>
      </c>
      <c r="G32" s="5" t="str">
        <f aca="false">IF($L$3&lt;&gt;0,NA(),IF(COUNTA(返品記録!A30:O30)=0,"",返品記録!T30))</f>
        <v/>
      </c>
      <c r="H32" s="8" t="str">
        <f aca="false">IF($L$3&lt;&gt;0,NA(),IF(COUNTA(返品記録!A30:O30)=0,"",返品記録!U30))</f>
        <v/>
      </c>
      <c r="I32" s="8" t="str">
        <f aca="false">IF($L$3&lt;&gt;0,NA(),IF(COUNTA(返品記録!A30:O30)=0,"",返品記録!D30))</f>
        <v/>
      </c>
      <c r="J32" s="1"/>
      <c r="K32" s="1"/>
      <c r="L32" s="1"/>
    </row>
    <row r="33" customFormat="false" ht="32" hidden="false" customHeight="true" outlineLevel="0" collapsed="false">
      <c r="A33" s="1" t="str">
        <f aca="false">IF($L$3&lt;&gt;0,NA(),IF(COUNTA(返品記録!A31:O31)=0,"",返品記録!A31))</f>
        <v/>
      </c>
      <c r="B33" s="1" t="str">
        <f aca="false">IF($L$3&lt;&gt;0,NA(),IF(COUNTA(返品記録!A31:O31)=0,"",返品記録!B31))</f>
        <v/>
      </c>
      <c r="C33" s="1" t="str">
        <f aca="false">IF($L$3&lt;&gt;0,NA(),IF(COUNTA(返品記録!A31:O31)=0,"",IF(COUNTA(返品記録!G31)=0,"",返品記録!G31)))</f>
        <v/>
      </c>
      <c r="D33" s="8" t="str">
        <f aca="false">IF($L$3&lt;&gt;0,NA(),IF(COUNTA(返品記録!A31:O31)=0,"",返品記録!H31))</f>
        <v/>
      </c>
      <c r="E33" s="8" t="str">
        <f aca="false">IF($L$3&lt;&gt;0,NA(),IF(COUNTA(返品記録!A31:O31)=0,"",返品記録!I31))</f>
        <v/>
      </c>
      <c r="F33" s="8" t="str">
        <f aca="false">IF($L$3&lt;&gt;0,NA(),IF(COUNTA(返品記録!A31:O31)=0,"",返品記録!J31))</f>
        <v/>
      </c>
      <c r="G33" s="5" t="str">
        <f aca="false">IF($L$3&lt;&gt;0,NA(),IF(COUNTA(返品記録!A31:O31)=0,"",返品記録!T31))</f>
        <v/>
      </c>
      <c r="H33" s="8" t="str">
        <f aca="false">IF($L$3&lt;&gt;0,NA(),IF(COUNTA(返品記録!A31:O31)=0,"",返品記録!U31))</f>
        <v/>
      </c>
      <c r="I33" s="8" t="str">
        <f aca="false">IF($L$3&lt;&gt;0,NA(),IF(COUNTA(返品記録!A31:O31)=0,"",返品記録!D31))</f>
        <v/>
      </c>
      <c r="J33" s="1"/>
      <c r="K33" s="1"/>
      <c r="L33" s="1"/>
    </row>
    <row r="34" customFormat="false" ht="32" hidden="false" customHeight="true" outlineLevel="0" collapsed="false">
      <c r="A34" s="1" t="str">
        <f aca="false">IF($L$3&lt;&gt;0,NA(),IF(COUNTA(返品記録!A32:O32)=0,"",返品記録!A32))</f>
        <v/>
      </c>
      <c r="B34" s="1" t="str">
        <f aca="false">IF($L$3&lt;&gt;0,NA(),IF(COUNTA(返品記録!A32:O32)=0,"",返品記録!B32))</f>
        <v/>
      </c>
      <c r="C34" s="1" t="str">
        <f aca="false">IF($L$3&lt;&gt;0,NA(),IF(COUNTA(返品記録!A32:O32)=0,"",IF(COUNTA(返品記録!G32)=0,"",返品記録!G32)))</f>
        <v/>
      </c>
      <c r="D34" s="8" t="str">
        <f aca="false">IF($L$3&lt;&gt;0,NA(),IF(COUNTA(返品記録!A32:O32)=0,"",返品記録!H32))</f>
        <v/>
      </c>
      <c r="E34" s="8" t="str">
        <f aca="false">IF($L$3&lt;&gt;0,NA(),IF(COUNTA(返品記録!A32:O32)=0,"",返品記録!I32))</f>
        <v/>
      </c>
      <c r="F34" s="8" t="str">
        <f aca="false">IF($L$3&lt;&gt;0,NA(),IF(COUNTA(返品記録!A32:O32)=0,"",返品記録!J32))</f>
        <v/>
      </c>
      <c r="G34" s="5" t="str">
        <f aca="false">IF($L$3&lt;&gt;0,NA(),IF(COUNTA(返品記録!A32:O32)=0,"",返品記録!T32))</f>
        <v/>
      </c>
      <c r="H34" s="8" t="str">
        <f aca="false">IF($L$3&lt;&gt;0,NA(),IF(COUNTA(返品記録!A32:O32)=0,"",返品記録!U32))</f>
        <v/>
      </c>
      <c r="I34" s="8" t="str">
        <f aca="false">IF($L$3&lt;&gt;0,NA(),IF(COUNTA(返品記録!A32:O32)=0,"",返品記録!D32))</f>
        <v/>
      </c>
      <c r="J34" s="1"/>
      <c r="K34" s="1"/>
      <c r="L34" s="1"/>
    </row>
    <row r="35" customFormat="false" ht="32" hidden="false" customHeight="true" outlineLevel="0" collapsed="false">
      <c r="A35" s="1" t="str">
        <f aca="false">IF($L$3&lt;&gt;0,NA(),IF(COUNTA(返品記録!A33:O33)=0,"",返品記録!A33))</f>
        <v/>
      </c>
      <c r="B35" s="1" t="str">
        <f aca="false">IF($L$3&lt;&gt;0,NA(),IF(COUNTA(返品記録!A33:O33)=0,"",返品記録!B33))</f>
        <v/>
      </c>
      <c r="C35" s="1" t="str">
        <f aca="false">IF($L$3&lt;&gt;0,NA(),IF(COUNTA(返品記録!A33:O33)=0,"",IF(COUNTA(返品記録!G33)=0,"",返品記録!G33)))</f>
        <v/>
      </c>
      <c r="D35" s="8" t="str">
        <f aca="false">IF($L$3&lt;&gt;0,NA(),IF(COUNTA(返品記録!A33:O33)=0,"",返品記録!H33))</f>
        <v/>
      </c>
      <c r="E35" s="8" t="str">
        <f aca="false">IF($L$3&lt;&gt;0,NA(),IF(COUNTA(返品記録!A33:O33)=0,"",返品記録!I33))</f>
        <v/>
      </c>
      <c r="F35" s="8" t="str">
        <f aca="false">IF($L$3&lt;&gt;0,NA(),IF(COUNTA(返品記録!A33:O33)=0,"",返品記録!J33))</f>
        <v/>
      </c>
      <c r="G35" s="5" t="str">
        <f aca="false">IF($L$3&lt;&gt;0,NA(),IF(COUNTA(返品記録!A33:O33)=0,"",返品記録!T33))</f>
        <v/>
      </c>
      <c r="H35" s="8" t="str">
        <f aca="false">IF($L$3&lt;&gt;0,NA(),IF(COUNTA(返品記録!A33:O33)=0,"",返品記録!U33))</f>
        <v/>
      </c>
      <c r="I35" s="8" t="str">
        <f aca="false">IF($L$3&lt;&gt;0,NA(),IF(COUNTA(返品記録!A33:O33)=0,"",返品記録!D33))</f>
        <v/>
      </c>
      <c r="J35" s="1"/>
      <c r="K35" s="1"/>
      <c r="L35" s="1"/>
    </row>
    <row r="36" customFormat="false" ht="32" hidden="false" customHeight="true" outlineLevel="0" collapsed="false">
      <c r="A36" s="1" t="str">
        <f aca="false">IF($L$3&lt;&gt;0,NA(),IF(COUNTA(返品記録!A34:O34)=0,"",返品記録!A34))</f>
        <v/>
      </c>
      <c r="B36" s="1" t="str">
        <f aca="false">IF($L$3&lt;&gt;0,NA(),IF(COUNTA(返品記録!A34:O34)=0,"",返品記録!B34))</f>
        <v/>
      </c>
      <c r="C36" s="1" t="str">
        <f aca="false">IF($L$3&lt;&gt;0,NA(),IF(COUNTA(返品記録!A34:O34)=0,"",IF(COUNTA(返品記録!G34)=0,"",返品記録!G34)))</f>
        <v/>
      </c>
      <c r="D36" s="8" t="str">
        <f aca="false">IF($L$3&lt;&gt;0,NA(),IF(COUNTA(返品記録!A34:O34)=0,"",返品記録!H34))</f>
        <v/>
      </c>
      <c r="E36" s="8" t="str">
        <f aca="false">IF($L$3&lt;&gt;0,NA(),IF(COUNTA(返品記録!A34:O34)=0,"",返品記録!I34))</f>
        <v/>
      </c>
      <c r="F36" s="8" t="str">
        <f aca="false">IF($L$3&lt;&gt;0,NA(),IF(COUNTA(返品記録!A34:O34)=0,"",返品記録!J34))</f>
        <v/>
      </c>
      <c r="G36" s="5" t="str">
        <f aca="false">IF($L$3&lt;&gt;0,NA(),IF(COUNTA(返品記録!A34:O34)=0,"",返品記録!T34))</f>
        <v/>
      </c>
      <c r="H36" s="8" t="str">
        <f aca="false">IF($L$3&lt;&gt;0,NA(),IF(COUNTA(返品記録!A34:O34)=0,"",返品記録!U34))</f>
        <v/>
      </c>
      <c r="I36" s="8" t="str">
        <f aca="false">IF($L$3&lt;&gt;0,NA(),IF(COUNTA(返品記録!A34:O34)=0,"",返品記録!D34))</f>
        <v/>
      </c>
      <c r="J36" s="1"/>
      <c r="K36" s="1"/>
      <c r="L36" s="1"/>
    </row>
    <row r="37" customFormat="false" ht="32" hidden="false" customHeight="true" outlineLevel="0" collapsed="false">
      <c r="A37" s="1" t="str">
        <f aca="false">IF($L$3&lt;&gt;0,NA(),IF(COUNTA(返品記録!A35:O35)=0,"",返品記録!A35))</f>
        <v/>
      </c>
      <c r="B37" s="1" t="str">
        <f aca="false">IF($L$3&lt;&gt;0,NA(),IF(COUNTA(返品記録!A35:O35)=0,"",返品記録!B35))</f>
        <v/>
      </c>
      <c r="C37" s="1" t="str">
        <f aca="false">IF($L$3&lt;&gt;0,NA(),IF(COUNTA(返品記録!A35:O35)=0,"",IF(COUNTA(返品記録!G35)=0,"",返品記録!G35)))</f>
        <v/>
      </c>
      <c r="D37" s="8" t="str">
        <f aca="false">IF($L$3&lt;&gt;0,NA(),IF(COUNTA(返品記録!A35:O35)=0,"",返品記録!H35))</f>
        <v/>
      </c>
      <c r="E37" s="8" t="str">
        <f aca="false">IF($L$3&lt;&gt;0,NA(),IF(COUNTA(返品記録!A35:O35)=0,"",返品記録!I35))</f>
        <v/>
      </c>
      <c r="F37" s="8" t="str">
        <f aca="false">IF($L$3&lt;&gt;0,NA(),IF(COUNTA(返品記録!A35:O35)=0,"",返品記録!J35))</f>
        <v/>
      </c>
      <c r="G37" s="5" t="str">
        <f aca="false">IF($L$3&lt;&gt;0,NA(),IF(COUNTA(返品記録!A35:O35)=0,"",返品記録!T35))</f>
        <v/>
      </c>
      <c r="H37" s="8" t="str">
        <f aca="false">IF($L$3&lt;&gt;0,NA(),IF(COUNTA(返品記録!A35:O35)=0,"",返品記録!U35))</f>
        <v/>
      </c>
      <c r="I37" s="8" t="str">
        <f aca="false">IF($L$3&lt;&gt;0,NA(),IF(COUNTA(返品記録!A35:O35)=0,"",返品記録!D35))</f>
        <v/>
      </c>
      <c r="J37" s="1"/>
      <c r="K37" s="1"/>
      <c r="L37" s="1"/>
    </row>
    <row r="38" customFormat="false" ht="32" hidden="false" customHeight="true" outlineLevel="0" collapsed="false">
      <c r="A38" s="1" t="str">
        <f aca="false">IF($L$3&lt;&gt;0,NA(),IF(COUNTA(返品記録!A36:O36)=0,"",返品記録!A36))</f>
        <v/>
      </c>
      <c r="B38" s="1" t="str">
        <f aca="false">IF($L$3&lt;&gt;0,NA(),IF(COUNTA(返品記録!A36:O36)=0,"",返品記録!B36))</f>
        <v/>
      </c>
      <c r="C38" s="1" t="str">
        <f aca="false">IF($L$3&lt;&gt;0,NA(),IF(COUNTA(返品記録!A36:O36)=0,"",IF(COUNTA(返品記録!G36)=0,"",返品記録!G36)))</f>
        <v/>
      </c>
      <c r="D38" s="8" t="str">
        <f aca="false">IF($L$3&lt;&gt;0,NA(),IF(COUNTA(返品記録!A36:O36)=0,"",返品記録!H36))</f>
        <v/>
      </c>
      <c r="E38" s="8" t="str">
        <f aca="false">IF($L$3&lt;&gt;0,NA(),IF(COUNTA(返品記録!A36:O36)=0,"",返品記録!I36))</f>
        <v/>
      </c>
      <c r="F38" s="8" t="str">
        <f aca="false">IF($L$3&lt;&gt;0,NA(),IF(COUNTA(返品記録!A36:O36)=0,"",返品記録!J36))</f>
        <v/>
      </c>
      <c r="G38" s="5" t="str">
        <f aca="false">IF($L$3&lt;&gt;0,NA(),IF(COUNTA(返品記録!A36:O36)=0,"",返品記録!T36))</f>
        <v/>
      </c>
      <c r="H38" s="8" t="str">
        <f aca="false">IF($L$3&lt;&gt;0,NA(),IF(COUNTA(返品記録!A36:O36)=0,"",返品記録!U36))</f>
        <v/>
      </c>
      <c r="I38" s="8" t="str">
        <f aca="false">IF($L$3&lt;&gt;0,NA(),IF(COUNTA(返品記録!A36:O36)=0,"",返品記録!D36))</f>
        <v/>
      </c>
      <c r="J38" s="1"/>
      <c r="K38" s="1"/>
      <c r="L38" s="1"/>
    </row>
    <row r="39" customFormat="false" ht="32" hidden="false" customHeight="true" outlineLevel="0" collapsed="false">
      <c r="A39" s="1" t="str">
        <f aca="false">IF($L$3&lt;&gt;0,NA(),IF(COUNTA(返品記録!A37:O37)=0,"",返品記録!A37))</f>
        <v/>
      </c>
      <c r="B39" s="1" t="str">
        <f aca="false">IF($L$3&lt;&gt;0,NA(),IF(COUNTA(返品記録!A37:O37)=0,"",返品記録!B37))</f>
        <v/>
      </c>
      <c r="C39" s="1" t="str">
        <f aca="false">IF($L$3&lt;&gt;0,NA(),IF(COUNTA(返品記録!A37:O37)=0,"",IF(COUNTA(返品記録!G37)=0,"",返品記録!G37)))</f>
        <v/>
      </c>
      <c r="D39" s="8" t="str">
        <f aca="false">IF($L$3&lt;&gt;0,NA(),IF(COUNTA(返品記録!A37:O37)=0,"",返品記録!H37))</f>
        <v/>
      </c>
      <c r="E39" s="8" t="str">
        <f aca="false">IF($L$3&lt;&gt;0,NA(),IF(COUNTA(返品記録!A37:O37)=0,"",返品記録!I37))</f>
        <v/>
      </c>
      <c r="F39" s="8" t="str">
        <f aca="false">IF($L$3&lt;&gt;0,NA(),IF(COUNTA(返品記録!A37:O37)=0,"",返品記録!J37))</f>
        <v/>
      </c>
      <c r="G39" s="5" t="str">
        <f aca="false">IF($L$3&lt;&gt;0,NA(),IF(COUNTA(返品記録!A37:O37)=0,"",返品記録!T37))</f>
        <v/>
      </c>
      <c r="H39" s="8" t="str">
        <f aca="false">IF($L$3&lt;&gt;0,NA(),IF(COUNTA(返品記録!A37:O37)=0,"",返品記録!U37))</f>
        <v/>
      </c>
      <c r="I39" s="8" t="str">
        <f aca="false">IF($L$3&lt;&gt;0,NA(),IF(COUNTA(返品記録!A37:O37)=0,"",返品記録!D37))</f>
        <v/>
      </c>
      <c r="J39" s="1"/>
      <c r="K39" s="1"/>
      <c r="L39" s="1"/>
    </row>
    <row r="40" customFormat="false" ht="32" hidden="false" customHeight="true" outlineLevel="0" collapsed="false">
      <c r="A40" s="1" t="str">
        <f aca="false">IF($L$3&lt;&gt;0,NA(),IF(COUNTA(返品記録!A38:O38)=0,"",返品記録!A38))</f>
        <v/>
      </c>
      <c r="B40" s="1" t="str">
        <f aca="false">IF($L$3&lt;&gt;0,NA(),IF(COUNTA(返品記録!A38:O38)=0,"",返品記録!B38))</f>
        <v/>
      </c>
      <c r="C40" s="1" t="str">
        <f aca="false">IF($L$3&lt;&gt;0,NA(),IF(COUNTA(返品記録!A38:O38)=0,"",IF(COUNTA(返品記録!G38)=0,"",返品記録!G38)))</f>
        <v/>
      </c>
      <c r="D40" s="8" t="str">
        <f aca="false">IF($L$3&lt;&gt;0,NA(),IF(COUNTA(返品記録!A38:O38)=0,"",返品記録!H38))</f>
        <v/>
      </c>
      <c r="E40" s="8" t="str">
        <f aca="false">IF($L$3&lt;&gt;0,NA(),IF(COUNTA(返品記録!A38:O38)=0,"",返品記録!I38))</f>
        <v/>
      </c>
      <c r="F40" s="8" t="str">
        <f aca="false">IF($L$3&lt;&gt;0,NA(),IF(COUNTA(返品記録!A38:O38)=0,"",返品記録!J38))</f>
        <v/>
      </c>
      <c r="G40" s="5" t="str">
        <f aca="false">IF($L$3&lt;&gt;0,NA(),IF(COUNTA(返品記録!A38:O38)=0,"",返品記録!T38))</f>
        <v/>
      </c>
      <c r="H40" s="8" t="str">
        <f aca="false">IF($L$3&lt;&gt;0,NA(),IF(COUNTA(返品記録!A38:O38)=0,"",返品記録!U38))</f>
        <v/>
      </c>
      <c r="I40" s="8" t="str">
        <f aca="false">IF($L$3&lt;&gt;0,NA(),IF(COUNTA(返品記録!A38:O38)=0,"",返品記録!D38))</f>
        <v/>
      </c>
      <c r="J40" s="1"/>
      <c r="K40" s="1"/>
      <c r="L40" s="1"/>
    </row>
    <row r="41" customFormat="false" ht="32" hidden="false" customHeight="true" outlineLevel="0" collapsed="false">
      <c r="A41" s="1" t="str">
        <f aca="false">IF($L$3&lt;&gt;0,NA(),IF(COUNTA(返品記録!A39:O39)=0,"",返品記録!A39))</f>
        <v/>
      </c>
      <c r="B41" s="1" t="str">
        <f aca="false">IF($L$3&lt;&gt;0,NA(),IF(COUNTA(返品記録!A39:O39)=0,"",返品記録!B39))</f>
        <v/>
      </c>
      <c r="C41" s="1" t="str">
        <f aca="false">IF($L$3&lt;&gt;0,NA(),IF(COUNTA(返品記録!A39:O39)=0,"",IF(COUNTA(返品記録!G39)=0,"",返品記録!G39)))</f>
        <v/>
      </c>
      <c r="D41" s="8" t="str">
        <f aca="false">IF($L$3&lt;&gt;0,NA(),IF(COUNTA(返品記録!A39:O39)=0,"",返品記録!H39))</f>
        <v/>
      </c>
      <c r="E41" s="8" t="str">
        <f aca="false">IF($L$3&lt;&gt;0,NA(),IF(COUNTA(返品記録!A39:O39)=0,"",返品記録!I39))</f>
        <v/>
      </c>
      <c r="F41" s="8" t="str">
        <f aca="false">IF($L$3&lt;&gt;0,NA(),IF(COUNTA(返品記録!A39:O39)=0,"",返品記録!J39))</f>
        <v/>
      </c>
      <c r="G41" s="5" t="str">
        <f aca="false">IF($L$3&lt;&gt;0,NA(),IF(COUNTA(返品記録!A39:O39)=0,"",返品記録!T39))</f>
        <v/>
      </c>
      <c r="H41" s="8" t="str">
        <f aca="false">IF($L$3&lt;&gt;0,NA(),IF(COUNTA(返品記録!A39:O39)=0,"",返品記録!U39))</f>
        <v/>
      </c>
      <c r="I41" s="8" t="str">
        <f aca="false">IF($L$3&lt;&gt;0,NA(),IF(COUNTA(返品記録!A39:O39)=0,"",返品記録!D39))</f>
        <v/>
      </c>
      <c r="J41" s="1"/>
      <c r="K41" s="1"/>
      <c r="L41" s="1"/>
    </row>
    <row r="42" customFormat="false" ht="32" hidden="false" customHeight="true" outlineLevel="0" collapsed="false">
      <c r="A42" s="1" t="str">
        <f aca="false">IF($L$3&lt;&gt;0,NA(),IF(COUNTA(返品記録!A40:O40)=0,"",返品記録!A40))</f>
        <v/>
      </c>
      <c r="B42" s="1" t="str">
        <f aca="false">IF($L$3&lt;&gt;0,NA(),IF(COUNTA(返品記録!A40:O40)=0,"",返品記録!B40))</f>
        <v/>
      </c>
      <c r="C42" s="1" t="str">
        <f aca="false">IF($L$3&lt;&gt;0,NA(),IF(COUNTA(返品記録!A40:O40)=0,"",IF(COUNTA(返品記録!G40)=0,"",返品記録!G40)))</f>
        <v/>
      </c>
      <c r="D42" s="8" t="str">
        <f aca="false">IF($L$3&lt;&gt;0,NA(),IF(COUNTA(返品記録!A40:O40)=0,"",返品記録!H40))</f>
        <v/>
      </c>
      <c r="E42" s="8" t="str">
        <f aca="false">IF($L$3&lt;&gt;0,NA(),IF(COUNTA(返品記録!A40:O40)=0,"",返品記録!I40))</f>
        <v/>
      </c>
      <c r="F42" s="8" t="str">
        <f aca="false">IF($L$3&lt;&gt;0,NA(),IF(COUNTA(返品記録!A40:O40)=0,"",返品記録!J40))</f>
        <v/>
      </c>
      <c r="G42" s="5" t="str">
        <f aca="false">IF($L$3&lt;&gt;0,NA(),IF(COUNTA(返品記録!A40:O40)=0,"",返品記録!T40))</f>
        <v/>
      </c>
      <c r="H42" s="8" t="str">
        <f aca="false">IF($L$3&lt;&gt;0,NA(),IF(COUNTA(返品記録!A40:O40)=0,"",返品記録!U40))</f>
        <v/>
      </c>
      <c r="I42" s="8" t="str">
        <f aca="false">IF($L$3&lt;&gt;0,NA(),IF(COUNTA(返品記録!A40:O40)=0,"",返品記録!D40))</f>
        <v/>
      </c>
      <c r="J42" s="1"/>
      <c r="K42" s="1"/>
      <c r="L42" s="1"/>
    </row>
    <row r="43" customFormat="false" ht="32" hidden="false" customHeight="true" outlineLevel="0" collapsed="false">
      <c r="A43" s="1" t="str">
        <f aca="false">IF($L$3&lt;&gt;0,NA(),IF(COUNTA(返品記録!A41:O41)=0,"",返品記録!A41))</f>
        <v/>
      </c>
      <c r="B43" s="1" t="str">
        <f aca="false">IF($L$3&lt;&gt;0,NA(),IF(COUNTA(返品記録!A41:O41)=0,"",返品記録!B41))</f>
        <v/>
      </c>
      <c r="C43" s="1" t="str">
        <f aca="false">IF($L$3&lt;&gt;0,NA(),IF(COUNTA(返品記録!A41:O41)=0,"",IF(COUNTA(返品記録!G41)=0,"",返品記録!G41)))</f>
        <v/>
      </c>
      <c r="D43" s="8" t="str">
        <f aca="false">IF($L$3&lt;&gt;0,NA(),IF(COUNTA(返品記録!A41:O41)=0,"",返品記録!H41))</f>
        <v/>
      </c>
      <c r="E43" s="8" t="str">
        <f aca="false">IF($L$3&lt;&gt;0,NA(),IF(COUNTA(返品記録!A41:O41)=0,"",返品記録!I41))</f>
        <v/>
      </c>
      <c r="F43" s="8" t="str">
        <f aca="false">IF($L$3&lt;&gt;0,NA(),IF(COUNTA(返品記録!A41:O41)=0,"",返品記録!J41))</f>
        <v/>
      </c>
      <c r="G43" s="5" t="str">
        <f aca="false">IF($L$3&lt;&gt;0,NA(),IF(COUNTA(返品記録!A41:O41)=0,"",返品記録!T41))</f>
        <v/>
      </c>
      <c r="H43" s="8" t="str">
        <f aca="false">IF($L$3&lt;&gt;0,NA(),IF(COUNTA(返品記録!A41:O41)=0,"",返品記録!U41))</f>
        <v/>
      </c>
      <c r="I43" s="8" t="str">
        <f aca="false">IF($L$3&lt;&gt;0,NA(),IF(COUNTA(返品記録!A41:O41)=0,"",返品記録!D41))</f>
        <v/>
      </c>
      <c r="J43" s="1"/>
      <c r="K43" s="1"/>
      <c r="L43" s="1"/>
    </row>
    <row r="44" customFormat="false" ht="32" hidden="false" customHeight="true" outlineLevel="0" collapsed="false">
      <c r="A44" s="1" t="str">
        <f aca="false">IF($L$3&lt;&gt;0,NA(),IF(COUNTA(返品記録!A42:O42)=0,"",返品記録!A42))</f>
        <v/>
      </c>
      <c r="B44" s="1" t="str">
        <f aca="false">IF($L$3&lt;&gt;0,NA(),IF(COUNTA(返品記録!A42:O42)=0,"",返品記録!B42))</f>
        <v/>
      </c>
      <c r="C44" s="1" t="str">
        <f aca="false">IF($L$3&lt;&gt;0,NA(),IF(COUNTA(返品記録!A42:O42)=0,"",IF(COUNTA(返品記録!G42)=0,"",返品記録!G42)))</f>
        <v/>
      </c>
      <c r="D44" s="8" t="str">
        <f aca="false">IF($L$3&lt;&gt;0,NA(),IF(COUNTA(返品記録!A42:O42)=0,"",返品記録!H42))</f>
        <v/>
      </c>
      <c r="E44" s="8" t="str">
        <f aca="false">IF($L$3&lt;&gt;0,NA(),IF(COUNTA(返品記録!A42:O42)=0,"",返品記録!I42))</f>
        <v/>
      </c>
      <c r="F44" s="8" t="str">
        <f aca="false">IF($L$3&lt;&gt;0,NA(),IF(COUNTA(返品記録!A42:O42)=0,"",返品記録!J42))</f>
        <v/>
      </c>
      <c r="G44" s="5" t="str">
        <f aca="false">IF($L$3&lt;&gt;0,NA(),IF(COUNTA(返品記録!A42:O42)=0,"",返品記録!T42))</f>
        <v/>
      </c>
      <c r="H44" s="8" t="str">
        <f aca="false">IF($L$3&lt;&gt;0,NA(),IF(COUNTA(返品記録!A42:O42)=0,"",返品記録!U42))</f>
        <v/>
      </c>
      <c r="I44" s="8" t="str">
        <f aca="false">IF($L$3&lt;&gt;0,NA(),IF(COUNTA(返品記録!A42:O42)=0,"",返品記録!D42))</f>
        <v/>
      </c>
      <c r="J44" s="1"/>
      <c r="K44" s="1"/>
      <c r="L44" s="1"/>
    </row>
    <row r="45" customFormat="false" ht="32" hidden="false" customHeight="true" outlineLevel="0" collapsed="false">
      <c r="A45" s="1" t="str">
        <f aca="false">IF($L$3&lt;&gt;0,NA(),IF(COUNTA(返品記録!A43:O43)=0,"",返品記録!A43))</f>
        <v/>
      </c>
      <c r="B45" s="1" t="str">
        <f aca="false">IF($L$3&lt;&gt;0,NA(),IF(COUNTA(返品記録!A43:O43)=0,"",返品記録!B43))</f>
        <v/>
      </c>
      <c r="C45" s="1" t="str">
        <f aca="false">IF($L$3&lt;&gt;0,NA(),IF(COUNTA(返品記録!A43:O43)=0,"",IF(COUNTA(返品記録!G43)=0,"",返品記録!G43)))</f>
        <v/>
      </c>
      <c r="D45" s="8" t="str">
        <f aca="false">IF($L$3&lt;&gt;0,NA(),IF(COUNTA(返品記録!A43:O43)=0,"",返品記録!H43))</f>
        <v/>
      </c>
      <c r="E45" s="8" t="str">
        <f aca="false">IF($L$3&lt;&gt;0,NA(),IF(COUNTA(返品記録!A43:O43)=0,"",返品記録!I43))</f>
        <v/>
      </c>
      <c r="F45" s="8" t="str">
        <f aca="false">IF($L$3&lt;&gt;0,NA(),IF(COUNTA(返品記録!A43:O43)=0,"",返品記録!J43))</f>
        <v/>
      </c>
      <c r="G45" s="5" t="str">
        <f aca="false">IF($L$3&lt;&gt;0,NA(),IF(COUNTA(返品記録!A43:O43)=0,"",返品記録!T43))</f>
        <v/>
      </c>
      <c r="H45" s="8" t="str">
        <f aca="false">IF($L$3&lt;&gt;0,NA(),IF(COUNTA(返品記録!A43:O43)=0,"",返品記録!U43))</f>
        <v/>
      </c>
      <c r="I45" s="8" t="str">
        <f aca="false">IF($L$3&lt;&gt;0,NA(),IF(COUNTA(返品記録!A43:O43)=0,"",返品記録!D43))</f>
        <v/>
      </c>
      <c r="J45" s="1"/>
      <c r="K45" s="1"/>
      <c r="L45" s="1"/>
    </row>
    <row r="46" customFormat="false" ht="32" hidden="false" customHeight="true" outlineLevel="0" collapsed="false">
      <c r="A46" s="1" t="str">
        <f aca="false">IF($L$3&lt;&gt;0,NA(),IF(COUNTA(返品記録!A44:O44)=0,"",返品記録!A44))</f>
        <v/>
      </c>
      <c r="B46" s="1" t="str">
        <f aca="false">IF($L$3&lt;&gt;0,NA(),IF(COUNTA(返品記録!A44:O44)=0,"",返品記録!B44))</f>
        <v/>
      </c>
      <c r="C46" s="1" t="str">
        <f aca="false">IF($L$3&lt;&gt;0,NA(),IF(COUNTA(返品記録!A44:O44)=0,"",IF(COUNTA(返品記録!G44)=0,"",返品記録!G44)))</f>
        <v/>
      </c>
      <c r="D46" s="8" t="str">
        <f aca="false">IF($L$3&lt;&gt;0,NA(),IF(COUNTA(返品記録!A44:O44)=0,"",返品記録!H44))</f>
        <v/>
      </c>
      <c r="E46" s="8" t="str">
        <f aca="false">IF($L$3&lt;&gt;0,NA(),IF(COUNTA(返品記録!A44:O44)=0,"",返品記録!I44))</f>
        <v/>
      </c>
      <c r="F46" s="8" t="str">
        <f aca="false">IF($L$3&lt;&gt;0,NA(),IF(COUNTA(返品記録!A44:O44)=0,"",返品記録!J44))</f>
        <v/>
      </c>
      <c r="G46" s="5" t="str">
        <f aca="false">IF($L$3&lt;&gt;0,NA(),IF(COUNTA(返品記録!A44:O44)=0,"",返品記録!T44))</f>
        <v/>
      </c>
      <c r="H46" s="8" t="str">
        <f aca="false">IF($L$3&lt;&gt;0,NA(),IF(COUNTA(返品記録!A44:O44)=0,"",返品記録!U44))</f>
        <v/>
      </c>
      <c r="I46" s="8" t="str">
        <f aca="false">IF($L$3&lt;&gt;0,NA(),IF(COUNTA(返品記録!A44:O44)=0,"",返品記録!D44))</f>
        <v/>
      </c>
      <c r="J46" s="1"/>
      <c r="K46" s="1"/>
      <c r="L46" s="1"/>
    </row>
    <row r="47" customFormat="false" ht="32" hidden="false" customHeight="true" outlineLevel="0" collapsed="false">
      <c r="A47" s="1" t="str">
        <f aca="false">IF($L$3&lt;&gt;0,NA(),IF(COUNTA(返品記録!A45:O45)=0,"",返品記録!A45))</f>
        <v/>
      </c>
      <c r="B47" s="1" t="str">
        <f aca="false">IF($L$3&lt;&gt;0,NA(),IF(COUNTA(返品記録!A45:O45)=0,"",返品記録!B45))</f>
        <v/>
      </c>
      <c r="C47" s="1" t="str">
        <f aca="false">IF($L$3&lt;&gt;0,NA(),IF(COUNTA(返品記録!A45:O45)=0,"",IF(COUNTA(返品記録!G45)=0,"",返品記録!G45)))</f>
        <v/>
      </c>
      <c r="D47" s="8" t="str">
        <f aca="false">IF($L$3&lt;&gt;0,NA(),IF(COUNTA(返品記録!A45:O45)=0,"",返品記録!H45))</f>
        <v/>
      </c>
      <c r="E47" s="8" t="str">
        <f aca="false">IF($L$3&lt;&gt;0,NA(),IF(COUNTA(返品記録!A45:O45)=0,"",返品記録!I45))</f>
        <v/>
      </c>
      <c r="F47" s="8" t="str">
        <f aca="false">IF($L$3&lt;&gt;0,NA(),IF(COUNTA(返品記録!A45:O45)=0,"",返品記録!J45))</f>
        <v/>
      </c>
      <c r="G47" s="5" t="str">
        <f aca="false">IF($L$3&lt;&gt;0,NA(),IF(COUNTA(返品記録!A45:O45)=0,"",返品記録!T45))</f>
        <v/>
      </c>
      <c r="H47" s="8" t="str">
        <f aca="false">IF($L$3&lt;&gt;0,NA(),IF(COUNTA(返品記録!A45:O45)=0,"",返品記録!U45))</f>
        <v/>
      </c>
      <c r="I47" s="8" t="str">
        <f aca="false">IF($L$3&lt;&gt;0,NA(),IF(COUNTA(返品記録!A45:O45)=0,"",返品記録!D45))</f>
        <v/>
      </c>
      <c r="J47" s="1"/>
      <c r="K47" s="1"/>
      <c r="L47" s="1"/>
    </row>
    <row r="48" customFormat="false" ht="32" hidden="false" customHeight="true" outlineLevel="0" collapsed="false">
      <c r="A48" s="1" t="str">
        <f aca="false">IF($L$3&lt;&gt;0,NA(),IF(COUNTA(返品記録!A46:O46)=0,"",返品記録!A46))</f>
        <v/>
      </c>
      <c r="B48" s="1" t="str">
        <f aca="false">IF($L$3&lt;&gt;0,NA(),IF(COUNTA(返品記録!A46:O46)=0,"",返品記録!B46))</f>
        <v/>
      </c>
      <c r="C48" s="1" t="str">
        <f aca="false">IF($L$3&lt;&gt;0,NA(),IF(COUNTA(返品記録!A46:O46)=0,"",IF(COUNTA(返品記録!G46)=0,"",返品記録!G46)))</f>
        <v/>
      </c>
      <c r="D48" s="8" t="str">
        <f aca="false">IF($L$3&lt;&gt;0,NA(),IF(COUNTA(返品記録!A46:O46)=0,"",返品記録!H46))</f>
        <v/>
      </c>
      <c r="E48" s="8" t="str">
        <f aca="false">IF($L$3&lt;&gt;0,NA(),IF(COUNTA(返品記録!A46:O46)=0,"",返品記録!I46))</f>
        <v/>
      </c>
      <c r="F48" s="8" t="str">
        <f aca="false">IF($L$3&lt;&gt;0,NA(),IF(COUNTA(返品記録!A46:O46)=0,"",返品記録!J46))</f>
        <v/>
      </c>
      <c r="G48" s="5" t="str">
        <f aca="false">IF($L$3&lt;&gt;0,NA(),IF(COUNTA(返品記録!A46:O46)=0,"",返品記録!T46))</f>
        <v/>
      </c>
      <c r="H48" s="8" t="str">
        <f aca="false">IF($L$3&lt;&gt;0,NA(),IF(COUNTA(返品記録!A46:O46)=0,"",返品記録!U46))</f>
        <v/>
      </c>
      <c r="I48" s="8" t="str">
        <f aca="false">IF($L$3&lt;&gt;0,NA(),IF(COUNTA(返品記録!A46:O46)=0,"",返品記録!D46))</f>
        <v/>
      </c>
      <c r="J48" s="1"/>
      <c r="K48" s="1"/>
      <c r="L48" s="1"/>
    </row>
    <row r="49" customFormat="false" ht="32" hidden="false" customHeight="true" outlineLevel="0" collapsed="false">
      <c r="A49" s="1" t="str">
        <f aca="false">IF($L$3&lt;&gt;0,NA(),IF(COUNTA(返品記録!A47:O47)=0,"",返品記録!A47))</f>
        <v/>
      </c>
      <c r="B49" s="1" t="str">
        <f aca="false">IF($L$3&lt;&gt;0,NA(),IF(COUNTA(返品記録!A47:O47)=0,"",返品記録!B47))</f>
        <v/>
      </c>
      <c r="C49" s="1" t="str">
        <f aca="false">IF($L$3&lt;&gt;0,NA(),IF(COUNTA(返品記録!A47:O47)=0,"",IF(COUNTA(返品記録!G47)=0,"",返品記録!G47)))</f>
        <v/>
      </c>
      <c r="D49" s="8" t="str">
        <f aca="false">IF($L$3&lt;&gt;0,NA(),IF(COUNTA(返品記録!A47:O47)=0,"",返品記録!H47))</f>
        <v/>
      </c>
      <c r="E49" s="8" t="str">
        <f aca="false">IF($L$3&lt;&gt;0,NA(),IF(COUNTA(返品記録!A47:O47)=0,"",返品記録!I47))</f>
        <v/>
      </c>
      <c r="F49" s="8" t="str">
        <f aca="false">IF($L$3&lt;&gt;0,NA(),IF(COUNTA(返品記録!A47:O47)=0,"",返品記録!J47))</f>
        <v/>
      </c>
      <c r="G49" s="5" t="str">
        <f aca="false">IF($L$3&lt;&gt;0,NA(),IF(COUNTA(返品記録!A47:O47)=0,"",返品記録!T47))</f>
        <v/>
      </c>
      <c r="H49" s="8" t="str">
        <f aca="false">IF($L$3&lt;&gt;0,NA(),IF(COUNTA(返品記録!A47:O47)=0,"",返品記録!U47))</f>
        <v/>
      </c>
      <c r="I49" s="8" t="str">
        <f aca="false">IF($L$3&lt;&gt;0,NA(),IF(COUNTA(返品記録!A47:O47)=0,"",返品記録!D47))</f>
        <v/>
      </c>
      <c r="J49" s="1"/>
      <c r="K49" s="1"/>
      <c r="L49" s="1"/>
    </row>
    <row r="50" customFormat="false" ht="32" hidden="false" customHeight="true" outlineLevel="0" collapsed="false">
      <c r="A50" s="1" t="str">
        <f aca="false">IF($L$3&lt;&gt;0,NA(),IF(COUNTA(返品記録!A48:O48)=0,"",返品記録!A48))</f>
        <v/>
      </c>
      <c r="B50" s="1" t="str">
        <f aca="false">IF($L$3&lt;&gt;0,NA(),IF(COUNTA(返品記録!A48:O48)=0,"",返品記録!B48))</f>
        <v/>
      </c>
      <c r="C50" s="1" t="str">
        <f aca="false">IF($L$3&lt;&gt;0,NA(),IF(COUNTA(返品記録!A48:O48)=0,"",IF(COUNTA(返品記録!G48)=0,"",返品記録!G48)))</f>
        <v/>
      </c>
      <c r="D50" s="8" t="str">
        <f aca="false">IF($L$3&lt;&gt;0,NA(),IF(COUNTA(返品記録!A48:O48)=0,"",返品記録!H48))</f>
        <v/>
      </c>
      <c r="E50" s="8" t="str">
        <f aca="false">IF($L$3&lt;&gt;0,NA(),IF(COUNTA(返品記録!A48:O48)=0,"",返品記録!I48))</f>
        <v/>
      </c>
      <c r="F50" s="8" t="str">
        <f aca="false">IF($L$3&lt;&gt;0,NA(),IF(COUNTA(返品記録!A48:O48)=0,"",返品記録!J48))</f>
        <v/>
      </c>
      <c r="G50" s="5" t="str">
        <f aca="false">IF($L$3&lt;&gt;0,NA(),IF(COUNTA(返品記録!A48:O48)=0,"",返品記録!T48))</f>
        <v/>
      </c>
      <c r="H50" s="8" t="str">
        <f aca="false">IF($L$3&lt;&gt;0,NA(),IF(COUNTA(返品記録!A48:O48)=0,"",返品記録!U48))</f>
        <v/>
      </c>
      <c r="I50" s="8" t="str">
        <f aca="false">IF($L$3&lt;&gt;0,NA(),IF(COUNTA(返品記録!A48:O48)=0,"",返品記録!D48))</f>
        <v/>
      </c>
      <c r="J50" s="1"/>
      <c r="K50" s="1"/>
      <c r="L50" s="1"/>
    </row>
    <row r="51" customFormat="false" ht="32" hidden="false" customHeight="true" outlineLevel="0" collapsed="false">
      <c r="A51" s="1" t="str">
        <f aca="false">IF($L$3&lt;&gt;0,NA(),IF(COUNTA(返品記録!A49:O49)=0,"",返品記録!A49))</f>
        <v/>
      </c>
      <c r="B51" s="1" t="str">
        <f aca="false">IF($L$3&lt;&gt;0,NA(),IF(COUNTA(返品記録!A49:O49)=0,"",返品記録!B49))</f>
        <v/>
      </c>
      <c r="C51" s="1" t="str">
        <f aca="false">IF($L$3&lt;&gt;0,NA(),IF(COUNTA(返品記録!A49:O49)=0,"",IF(COUNTA(返品記録!G49)=0,"",返品記録!G49)))</f>
        <v/>
      </c>
      <c r="D51" s="8" t="str">
        <f aca="false">IF($L$3&lt;&gt;0,NA(),IF(COUNTA(返品記録!A49:O49)=0,"",返品記録!H49))</f>
        <v/>
      </c>
      <c r="E51" s="8" t="str">
        <f aca="false">IF($L$3&lt;&gt;0,NA(),IF(COUNTA(返品記録!A49:O49)=0,"",返品記録!I49))</f>
        <v/>
      </c>
      <c r="F51" s="8" t="str">
        <f aca="false">IF($L$3&lt;&gt;0,NA(),IF(COUNTA(返品記録!A49:O49)=0,"",返品記録!J49))</f>
        <v/>
      </c>
      <c r="G51" s="5" t="str">
        <f aca="false">IF($L$3&lt;&gt;0,NA(),IF(COUNTA(返品記録!A49:O49)=0,"",返品記録!T49))</f>
        <v/>
      </c>
      <c r="H51" s="8" t="str">
        <f aca="false">IF($L$3&lt;&gt;0,NA(),IF(COUNTA(返品記録!A49:O49)=0,"",返品記録!U49))</f>
        <v/>
      </c>
      <c r="I51" s="8" t="str">
        <f aca="false">IF($L$3&lt;&gt;0,NA(),IF(COUNTA(返品記録!A49:O49)=0,"",返品記録!D49))</f>
        <v/>
      </c>
      <c r="J51" s="1"/>
      <c r="K51" s="1"/>
      <c r="L51" s="1"/>
    </row>
    <row r="52" customFormat="false" ht="32" hidden="false" customHeight="true" outlineLevel="0" collapsed="false">
      <c r="A52" s="1" t="str">
        <f aca="false">IF($L$3&lt;&gt;0,NA(),IF(COUNTA(返品記録!A50:O50)=0,"",返品記録!A50))</f>
        <v/>
      </c>
      <c r="B52" s="1" t="str">
        <f aca="false">IF($L$3&lt;&gt;0,NA(),IF(COUNTA(返品記録!A50:O50)=0,"",返品記録!B50))</f>
        <v/>
      </c>
      <c r="C52" s="1" t="str">
        <f aca="false">IF($L$3&lt;&gt;0,NA(),IF(COUNTA(返品記録!A50:O50)=0,"",IF(COUNTA(返品記録!G50)=0,"",返品記録!G50)))</f>
        <v/>
      </c>
      <c r="D52" s="8" t="str">
        <f aca="false">IF($L$3&lt;&gt;0,NA(),IF(COUNTA(返品記録!A50:O50)=0,"",返品記録!H50))</f>
        <v/>
      </c>
      <c r="E52" s="8" t="str">
        <f aca="false">IF($L$3&lt;&gt;0,NA(),IF(COUNTA(返品記録!A50:O50)=0,"",返品記録!I50))</f>
        <v/>
      </c>
      <c r="F52" s="8" t="str">
        <f aca="false">IF($L$3&lt;&gt;0,NA(),IF(COUNTA(返品記録!A50:O50)=0,"",返品記録!J50))</f>
        <v/>
      </c>
      <c r="G52" s="5" t="str">
        <f aca="false">IF($L$3&lt;&gt;0,NA(),IF(COUNTA(返品記録!A50:O50)=0,"",返品記録!T50))</f>
        <v/>
      </c>
      <c r="H52" s="8" t="str">
        <f aca="false">IF($L$3&lt;&gt;0,NA(),IF(COUNTA(返品記録!A50:O50)=0,"",返品記録!U50))</f>
        <v/>
      </c>
      <c r="I52" s="8" t="str">
        <f aca="false">IF($L$3&lt;&gt;0,NA(),IF(COUNTA(返品記録!A50:O50)=0,"",返品記録!D50))</f>
        <v/>
      </c>
      <c r="J52" s="1"/>
      <c r="K52" s="1"/>
      <c r="L52" s="1"/>
    </row>
    <row r="53" customFormat="false" ht="32" hidden="false" customHeight="true" outlineLevel="0" collapsed="false">
      <c r="A53" s="1" t="str">
        <f aca="false">IF($L$3&lt;&gt;0,NA(),IF(COUNTA(返品記録!A51:O51)=0,"",返品記録!A51))</f>
        <v/>
      </c>
      <c r="B53" s="1" t="str">
        <f aca="false">IF($L$3&lt;&gt;0,NA(),IF(COUNTA(返品記録!A51:O51)=0,"",返品記録!B51))</f>
        <v/>
      </c>
      <c r="C53" s="1" t="str">
        <f aca="false">IF($L$3&lt;&gt;0,NA(),IF(COUNTA(返品記録!A51:O51)=0,"",IF(COUNTA(返品記録!G51)=0,"",返品記録!G51)))</f>
        <v/>
      </c>
      <c r="D53" s="8" t="str">
        <f aca="false">IF($L$3&lt;&gt;0,NA(),IF(COUNTA(返品記録!A51:O51)=0,"",返品記録!H51))</f>
        <v/>
      </c>
      <c r="E53" s="8" t="str">
        <f aca="false">IF($L$3&lt;&gt;0,NA(),IF(COUNTA(返品記録!A51:O51)=0,"",返品記録!I51))</f>
        <v/>
      </c>
      <c r="F53" s="8" t="str">
        <f aca="false">IF($L$3&lt;&gt;0,NA(),IF(COUNTA(返品記録!A51:O51)=0,"",返品記録!J51))</f>
        <v/>
      </c>
      <c r="G53" s="5" t="str">
        <f aca="false">IF($L$3&lt;&gt;0,NA(),IF(COUNTA(返品記録!A51:O51)=0,"",返品記録!T51))</f>
        <v/>
      </c>
      <c r="H53" s="8" t="str">
        <f aca="false">IF($L$3&lt;&gt;0,NA(),IF(COUNTA(返品記録!A51:O51)=0,"",返品記録!U51))</f>
        <v/>
      </c>
      <c r="I53" s="8" t="str">
        <f aca="false">IF($L$3&lt;&gt;0,NA(),IF(COUNTA(返品記録!A51:O51)=0,"",返品記録!D51))</f>
        <v/>
      </c>
      <c r="J53" s="1"/>
      <c r="K53" s="1"/>
      <c r="L53" s="1"/>
    </row>
    <row r="54" customFormat="false" ht="32" hidden="false" customHeight="true" outlineLevel="0" collapsed="false">
      <c r="A54" s="1" t="str">
        <f aca="false">IF($L$3&lt;&gt;0,NA(),IF(COUNTA(返品記録!A52:O52)=0,"",返品記録!A52))</f>
        <v/>
      </c>
      <c r="B54" s="1" t="str">
        <f aca="false">IF($L$3&lt;&gt;0,NA(),IF(COUNTA(返品記録!A52:O52)=0,"",返品記録!B52))</f>
        <v/>
      </c>
      <c r="C54" s="1" t="str">
        <f aca="false">IF($L$3&lt;&gt;0,NA(),IF(COUNTA(返品記録!A52:O52)=0,"",IF(COUNTA(返品記録!G52)=0,"",返品記録!G52)))</f>
        <v/>
      </c>
      <c r="D54" s="8" t="str">
        <f aca="false">IF($L$3&lt;&gt;0,NA(),IF(COUNTA(返品記録!A52:O52)=0,"",返品記録!H52))</f>
        <v/>
      </c>
      <c r="E54" s="8" t="str">
        <f aca="false">IF($L$3&lt;&gt;0,NA(),IF(COUNTA(返品記録!A52:O52)=0,"",返品記録!I52))</f>
        <v/>
      </c>
      <c r="F54" s="8" t="str">
        <f aca="false">IF($L$3&lt;&gt;0,NA(),IF(COUNTA(返品記録!A52:O52)=0,"",返品記録!J52))</f>
        <v/>
      </c>
      <c r="G54" s="5" t="str">
        <f aca="false">IF($L$3&lt;&gt;0,NA(),IF(COUNTA(返品記録!A52:O52)=0,"",返品記録!T52))</f>
        <v/>
      </c>
      <c r="H54" s="8" t="str">
        <f aca="false">IF($L$3&lt;&gt;0,NA(),IF(COUNTA(返品記録!A52:O52)=0,"",返品記録!U52))</f>
        <v/>
      </c>
      <c r="I54" s="8" t="str">
        <f aca="false">IF($L$3&lt;&gt;0,NA(),IF(COUNTA(返品記録!A52:O52)=0,"",返品記録!D52))</f>
        <v/>
      </c>
      <c r="J54" s="1"/>
      <c r="K54" s="1"/>
      <c r="L54" s="1"/>
    </row>
    <row r="55" customFormat="false" ht="32" hidden="false" customHeight="true" outlineLevel="0" collapsed="false">
      <c r="A55" s="1" t="str">
        <f aca="false">IF($L$3&lt;&gt;0,NA(),IF(COUNTA(返品記録!A53:O53)=0,"",返品記録!A53))</f>
        <v/>
      </c>
      <c r="B55" s="1" t="str">
        <f aca="false">IF($L$3&lt;&gt;0,NA(),IF(COUNTA(返品記録!A53:O53)=0,"",返品記録!B53))</f>
        <v/>
      </c>
      <c r="C55" s="1" t="str">
        <f aca="false">IF($L$3&lt;&gt;0,NA(),IF(COUNTA(返品記録!A53:O53)=0,"",IF(COUNTA(返品記録!G53)=0,"",返品記録!G53)))</f>
        <v/>
      </c>
      <c r="D55" s="8" t="str">
        <f aca="false">IF($L$3&lt;&gt;0,NA(),IF(COUNTA(返品記録!A53:O53)=0,"",返品記録!H53))</f>
        <v/>
      </c>
      <c r="E55" s="8" t="str">
        <f aca="false">IF($L$3&lt;&gt;0,NA(),IF(COUNTA(返品記録!A53:O53)=0,"",返品記録!I53))</f>
        <v/>
      </c>
      <c r="F55" s="8" t="str">
        <f aca="false">IF($L$3&lt;&gt;0,NA(),IF(COUNTA(返品記録!A53:O53)=0,"",返品記録!J53))</f>
        <v/>
      </c>
      <c r="G55" s="5" t="str">
        <f aca="false">IF($L$3&lt;&gt;0,NA(),IF(COUNTA(返品記録!A53:O53)=0,"",返品記録!T53))</f>
        <v/>
      </c>
      <c r="H55" s="8" t="str">
        <f aca="false">IF($L$3&lt;&gt;0,NA(),IF(COUNTA(返品記録!A53:O53)=0,"",返品記録!U53))</f>
        <v/>
      </c>
      <c r="I55" s="8" t="str">
        <f aca="false">IF($L$3&lt;&gt;0,NA(),IF(COUNTA(返品記録!A53:O53)=0,"",返品記録!D53))</f>
        <v/>
      </c>
      <c r="J55" s="1"/>
      <c r="K55" s="1"/>
      <c r="L55" s="1"/>
    </row>
    <row r="56" customFormat="false" ht="32" hidden="false" customHeight="true" outlineLevel="0" collapsed="false">
      <c r="A56" s="1" t="str">
        <f aca="false">IF($L$3&lt;&gt;0,NA(),IF(COUNTA(返品記録!A54:O54)=0,"",返品記録!A54))</f>
        <v/>
      </c>
      <c r="B56" s="1" t="str">
        <f aca="false">IF($L$3&lt;&gt;0,NA(),IF(COUNTA(返品記録!A54:O54)=0,"",返品記録!B54))</f>
        <v/>
      </c>
      <c r="C56" s="1" t="str">
        <f aca="false">IF($L$3&lt;&gt;0,NA(),IF(COUNTA(返品記録!A54:O54)=0,"",IF(COUNTA(返品記録!G54)=0,"",返品記録!G54)))</f>
        <v/>
      </c>
      <c r="D56" s="8" t="str">
        <f aca="false">IF($L$3&lt;&gt;0,NA(),IF(COUNTA(返品記録!A54:O54)=0,"",返品記録!H54))</f>
        <v/>
      </c>
      <c r="E56" s="8" t="str">
        <f aca="false">IF($L$3&lt;&gt;0,NA(),IF(COUNTA(返品記録!A54:O54)=0,"",返品記録!I54))</f>
        <v/>
      </c>
      <c r="F56" s="8" t="str">
        <f aca="false">IF($L$3&lt;&gt;0,NA(),IF(COUNTA(返品記録!A54:O54)=0,"",返品記録!J54))</f>
        <v/>
      </c>
      <c r="G56" s="5" t="str">
        <f aca="false">IF($L$3&lt;&gt;0,NA(),IF(COUNTA(返品記録!A54:O54)=0,"",返品記録!T54))</f>
        <v/>
      </c>
      <c r="H56" s="8" t="str">
        <f aca="false">IF($L$3&lt;&gt;0,NA(),IF(COUNTA(返品記録!A54:O54)=0,"",返品記録!U54))</f>
        <v/>
      </c>
      <c r="I56" s="8" t="str">
        <f aca="false">IF($L$3&lt;&gt;0,NA(),IF(COUNTA(返品記録!A54:O54)=0,"",返品記録!D54))</f>
        <v/>
      </c>
      <c r="J56" s="1"/>
      <c r="K56" s="1"/>
      <c r="L56" s="1"/>
    </row>
    <row r="57" customFormat="false" ht="32" hidden="false" customHeight="true" outlineLevel="0" collapsed="false">
      <c r="A57" s="1" t="str">
        <f aca="false">IF($L$3&lt;&gt;0,NA(),IF(COUNTA(返品記録!A55:O55)=0,"",返品記録!A55))</f>
        <v/>
      </c>
      <c r="B57" s="1" t="str">
        <f aca="false">IF($L$3&lt;&gt;0,NA(),IF(COUNTA(返品記録!A55:O55)=0,"",返品記録!B55))</f>
        <v/>
      </c>
      <c r="C57" s="1" t="str">
        <f aca="false">IF($L$3&lt;&gt;0,NA(),IF(COUNTA(返品記録!A55:O55)=0,"",IF(COUNTA(返品記録!G55)=0,"",返品記録!G55)))</f>
        <v/>
      </c>
      <c r="D57" s="8" t="str">
        <f aca="false">IF($L$3&lt;&gt;0,NA(),IF(COUNTA(返品記録!A55:O55)=0,"",返品記録!H55))</f>
        <v/>
      </c>
      <c r="E57" s="8" t="str">
        <f aca="false">IF($L$3&lt;&gt;0,NA(),IF(COUNTA(返品記録!A55:O55)=0,"",返品記録!I55))</f>
        <v/>
      </c>
      <c r="F57" s="8" t="str">
        <f aca="false">IF($L$3&lt;&gt;0,NA(),IF(COUNTA(返品記録!A55:O55)=0,"",返品記録!J55))</f>
        <v/>
      </c>
      <c r="G57" s="5" t="str">
        <f aca="false">IF($L$3&lt;&gt;0,NA(),IF(COUNTA(返品記録!A55:O55)=0,"",返品記録!T55))</f>
        <v/>
      </c>
      <c r="H57" s="8" t="str">
        <f aca="false">IF($L$3&lt;&gt;0,NA(),IF(COUNTA(返品記録!A55:O55)=0,"",返品記録!U55))</f>
        <v/>
      </c>
      <c r="I57" s="8" t="str">
        <f aca="false">IF($L$3&lt;&gt;0,NA(),IF(COUNTA(返品記録!A55:O55)=0,"",返品記録!D55))</f>
        <v/>
      </c>
      <c r="J57" s="1"/>
      <c r="K57" s="1"/>
      <c r="L57" s="1"/>
    </row>
    <row r="58" customFormat="false" ht="32" hidden="false" customHeight="true" outlineLevel="0" collapsed="false">
      <c r="A58" s="1" t="str">
        <f aca="false">IF($L$3&lt;&gt;0,NA(),IF(COUNTA(返品記録!A56:O56)=0,"",返品記録!A56))</f>
        <v/>
      </c>
      <c r="B58" s="1" t="str">
        <f aca="false">IF($L$3&lt;&gt;0,NA(),IF(COUNTA(返品記録!A56:O56)=0,"",返品記録!B56))</f>
        <v/>
      </c>
      <c r="C58" s="1" t="str">
        <f aca="false">IF($L$3&lt;&gt;0,NA(),IF(COUNTA(返品記録!A56:O56)=0,"",IF(COUNTA(返品記録!G56)=0,"",返品記録!G56)))</f>
        <v/>
      </c>
      <c r="D58" s="8" t="str">
        <f aca="false">IF($L$3&lt;&gt;0,NA(),IF(COUNTA(返品記録!A56:O56)=0,"",返品記録!H56))</f>
        <v/>
      </c>
      <c r="E58" s="8" t="str">
        <f aca="false">IF($L$3&lt;&gt;0,NA(),IF(COUNTA(返品記録!A56:O56)=0,"",返品記録!I56))</f>
        <v/>
      </c>
      <c r="F58" s="8" t="str">
        <f aca="false">IF($L$3&lt;&gt;0,NA(),IF(COUNTA(返品記録!A56:O56)=0,"",返品記録!J56))</f>
        <v/>
      </c>
      <c r="G58" s="5" t="str">
        <f aca="false">IF($L$3&lt;&gt;0,NA(),IF(COUNTA(返品記録!A56:O56)=0,"",返品記録!T56))</f>
        <v/>
      </c>
      <c r="H58" s="8" t="str">
        <f aca="false">IF($L$3&lt;&gt;0,NA(),IF(COUNTA(返品記録!A56:O56)=0,"",返品記録!U56))</f>
        <v/>
      </c>
      <c r="I58" s="8" t="str">
        <f aca="false">IF($L$3&lt;&gt;0,NA(),IF(COUNTA(返品記録!A56:O56)=0,"",返品記録!D56))</f>
        <v/>
      </c>
      <c r="J58" s="1"/>
      <c r="K58" s="1"/>
      <c r="L58" s="1"/>
    </row>
    <row r="59" customFormat="false" ht="32" hidden="false" customHeight="true" outlineLevel="0" collapsed="false">
      <c r="A59" s="1" t="str">
        <f aca="false">IF($L$3&lt;&gt;0,NA(),IF(COUNTA(返品記録!A57:O57)=0,"",返品記録!A57))</f>
        <v/>
      </c>
      <c r="B59" s="1" t="str">
        <f aca="false">IF($L$3&lt;&gt;0,NA(),IF(COUNTA(返品記録!A57:O57)=0,"",返品記録!B57))</f>
        <v/>
      </c>
      <c r="C59" s="1" t="str">
        <f aca="false">IF($L$3&lt;&gt;0,NA(),IF(COUNTA(返品記録!A57:O57)=0,"",IF(COUNTA(返品記録!G57)=0,"",返品記録!G57)))</f>
        <v/>
      </c>
      <c r="D59" s="8" t="str">
        <f aca="false">IF($L$3&lt;&gt;0,NA(),IF(COUNTA(返品記録!A57:O57)=0,"",返品記録!H57))</f>
        <v/>
      </c>
      <c r="E59" s="8" t="str">
        <f aca="false">IF($L$3&lt;&gt;0,NA(),IF(COUNTA(返品記録!A57:O57)=0,"",返品記録!I57))</f>
        <v/>
      </c>
      <c r="F59" s="8" t="str">
        <f aca="false">IF($L$3&lt;&gt;0,NA(),IF(COUNTA(返品記録!A57:O57)=0,"",返品記録!J57))</f>
        <v/>
      </c>
      <c r="G59" s="5" t="str">
        <f aca="false">IF($L$3&lt;&gt;0,NA(),IF(COUNTA(返品記録!A57:O57)=0,"",返品記録!T57))</f>
        <v/>
      </c>
      <c r="H59" s="8" t="str">
        <f aca="false">IF($L$3&lt;&gt;0,NA(),IF(COUNTA(返品記録!A57:O57)=0,"",返品記録!U57))</f>
        <v/>
      </c>
      <c r="I59" s="8" t="str">
        <f aca="false">IF($L$3&lt;&gt;0,NA(),IF(COUNTA(返品記録!A57:O57)=0,"",返品記録!D57))</f>
        <v/>
      </c>
      <c r="J59" s="1"/>
      <c r="K59" s="1"/>
      <c r="L59" s="1"/>
    </row>
  </sheetData>
  <conditionalFormatting sqref="G10:G59">
    <cfRule type="expression" priority="2" aboveAverage="0" equalAverage="0" bottom="0" percent="0" rank="0" text="" dxfId="0">
      <formula>AND(ISNUMBER($G10),$G10&lt;0)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0" min="1" style="0" width="20"/>
    <col collapsed="false" customWidth="true" hidden="false" outlineLevel="0" max="21" min="21" style="0" width="27"/>
    <col collapsed="false" customWidth="true" hidden="false" outlineLevel="0" max="22" min="22" style="0" width="58"/>
    <col collapsed="false" customWidth="true" hidden="false" outlineLevel="0" max="24" min="23" style="0" width="20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customFormat="false" ht="32" hidden="false" customHeight="true" outlineLevel="0" collapsed="false">
      <c r="A2" s="2" t="s">
        <v>27</v>
      </c>
      <c r="B2" s="3"/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customFormat="false" ht="25" hidden="false" customHeight="true" outlineLevel="0" collapsed="false">
      <c r="A3" s="1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customFormat="false" ht="25" hidden="false" customHeight="true" outlineLevel="0" collapsed="false">
      <c r="A5" s="1" t="s">
        <v>29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customFormat="false" ht="38" hidden="false" customHeight="true" outlineLevel="0" collapsed="false">
      <c r="A7" s="7" t="s">
        <v>18</v>
      </c>
      <c r="B7" s="7" t="s">
        <v>19</v>
      </c>
      <c r="C7" s="7" t="s">
        <v>30</v>
      </c>
      <c r="D7" s="7" t="s">
        <v>26</v>
      </c>
      <c r="E7" s="7" t="s">
        <v>31</v>
      </c>
      <c r="F7" s="7" t="s">
        <v>32</v>
      </c>
      <c r="G7" s="7" t="s">
        <v>20</v>
      </c>
      <c r="H7" s="7" t="s">
        <v>21</v>
      </c>
      <c r="I7" s="7" t="s">
        <v>33</v>
      </c>
      <c r="J7" s="7" t="s">
        <v>23</v>
      </c>
      <c r="K7" s="7" t="s">
        <v>34</v>
      </c>
      <c r="L7" s="7" t="s">
        <v>35</v>
      </c>
      <c r="M7" s="7" t="s">
        <v>36</v>
      </c>
      <c r="N7" s="7" t="s">
        <v>37</v>
      </c>
      <c r="O7" s="7" t="s">
        <v>38</v>
      </c>
      <c r="P7" s="7" t="s">
        <v>39</v>
      </c>
      <c r="Q7" s="7" t="s">
        <v>40</v>
      </c>
      <c r="R7" s="7" t="s">
        <v>41</v>
      </c>
      <c r="S7" s="7" t="s">
        <v>42</v>
      </c>
      <c r="T7" s="7" t="s">
        <v>24</v>
      </c>
      <c r="U7" s="7" t="s">
        <v>25</v>
      </c>
      <c r="V7" s="7" t="s">
        <v>43</v>
      </c>
      <c r="W7" s="7" t="s">
        <v>44</v>
      </c>
      <c r="X7" s="7" t="s">
        <v>45</v>
      </c>
    </row>
    <row r="8" customFormat="false" ht="32" hidden="false" customHeight="true" outlineLevel="0" collapsed="false">
      <c r="A8" s="9" t="s">
        <v>46</v>
      </c>
      <c r="B8" s="9" t="s">
        <v>47</v>
      </c>
      <c r="C8" s="4" t="n">
        <v>46305</v>
      </c>
      <c r="D8" s="10" t="s">
        <v>48</v>
      </c>
      <c r="E8" s="10" t="s">
        <v>49</v>
      </c>
      <c r="F8" s="10" t="s">
        <v>50</v>
      </c>
      <c r="G8" s="11" t="n">
        <v>2</v>
      </c>
      <c r="H8" s="10" t="s">
        <v>50</v>
      </c>
      <c r="I8" s="10" t="s">
        <v>51</v>
      </c>
      <c r="J8" s="10" t="s">
        <v>50</v>
      </c>
      <c r="K8" s="10" t="s">
        <v>50</v>
      </c>
      <c r="L8" s="11" t="n">
        <v>1200</v>
      </c>
      <c r="M8" s="10" t="s">
        <v>50</v>
      </c>
      <c r="N8" s="11" t="n">
        <v>1200</v>
      </c>
      <c r="O8" s="4" t="n">
        <v>46326</v>
      </c>
      <c r="P8" s="5" t="n">
        <f aca="false">IF(V8="","",IF(W8&lt;&gt;0,NA(),SUMIFS(元出荷明細!$D$8:$D$57,元出荷明細!$A$8:$A$57,B8)))</f>
        <v>10</v>
      </c>
      <c r="Q8" s="5" t="n">
        <f aca="false">IF(V8="","",IF(W8&lt;&gt;0,NA(),SUMIFS($G$8:$G$57,$B$8:$B$57,B8,$E$8:$E$57,"有効",$F$8:$F$57,"確認済")))</f>
        <v>3</v>
      </c>
      <c r="R8" s="5" t="n">
        <f aca="false">IF(V8="","",IF(W8&lt;&gt;0,NA(),COUNTIFS($B$8:$B$57,B8,$E$8:$E$57,"有効",$F$8:$F$57,"未確認")))</f>
        <v>0</v>
      </c>
      <c r="S8" s="6" t="n">
        <f aca="false">IF(V8="","",IF(W8&lt;&gt;0,NA(),IF(R8&gt;0,"判定保留",P8-Q8)))</f>
        <v>7</v>
      </c>
      <c r="T8" s="6" t="n">
        <f aca="false">IF(V8="","",IF(W8&lt;&gt;0,NA(),IF(E8="取消","取消",IF(I8="未確認","判定保留",IF(I8&lt;&gt;"返金","対象外",IF(AND(K8="確認済",M8="確認済"),L8-N8,"判定保留"))))))</f>
        <v>0</v>
      </c>
      <c r="U8" s="8" t="str">
        <f aca="false">IF(V8="","",IF(W8&lt;&gt;0,NA(),IF(E8="取消","取消",IF(F8="未確認","受取未確認",IF(H8="未確認","検品未確認",IF(H8="要対応","検品要対応",IF(D8="未確認","理由未確認",IF(I8="未確認","方針未確認",IF(J8="未確認","実物処理未確認",IF(I8&lt;&gt;"返金","照合済",IF(K8="未確認","合意未確認",IF(M8="未確認","実績未確認",IF(T8&gt;0,"未返金",IF(T8&lt;0,"過返金","照合済"))))))))))))))</f>
        <v>照合済</v>
      </c>
      <c r="V8" s="8" t="str">
        <f aca="false">IF(COUNTA(A8:O8)=0,"",IF(NOT(AND(ISTEXT(A8),LEN(A8)=8,EXACT(LEFT(A8,4),"RET-"),ISNUMBER(FIND(MID(A8,5,1)&amp;"x","0x1x2x3x4x5x6x7x8x9x")),ISNUMBER(FIND(MID(A8,6,1)&amp;"x","0x1x2x3x4x5x6x7x8x9x")),ISNUMBER(FIND(MID(A8,7,1)&amp;"x","0x1x2x3x4x5x6x7x8x9x")),ISNUMBER(FIND(MID(A8,8,1)&amp;"x","0x1x2x3x4x5x6x7x8x9x")))),"返品IDはRET-と半角数字4桁",IF(COUNTIFS($A$8:$A$57,A8)&gt;1,"返品IDが重複",IF(NOT(AND(ISTEXT(B8),LEN(B8)=8,EXACT(LEFT(B8,4),"SAL-"),ISNUMBER(FIND(MID(B8,5,1)&amp;"x","0x1x2x3x4x5x6x7x8x9x")),ISNUMBER(FIND(MID(B8,6,1)&amp;"x","0x1x2x3x4x5x6x7x8x9x")),ISNUMBER(FIND(MID(B8,7,1)&amp;"x","0x1x2x3x4x5x6x7x8x9x")),ISNUMBER(FIND(MID(B8,8,1)&amp;"x","0x1x2x3x4x5x6x7x8x9x")))),"元明細IDはSAL-と半角数字4桁",IF(COUNTIFS(元出荷明細!$A$8:$A$57,B8)&lt;&gt;1,"元明細が一意にありません",IF(NOT(IF(ISNUMBER(C8),AND(C8&gt;=43831,C8&lt;=73050,C8=INT(C8)),FALSE())),"受付日は時刻なしで必須",IF(C8&lt;SUMIFS(元出荷明細!$C$8:$C$57,元出荷明細!$A$8:$A$57,B8),"受付日は元出荷日以上",IF(NOT(OR(D8="破損",D8="品違い",D8="数量違い",D8="その他",D8="未確認")),"理由を確認",IF(NOT(OR(E8="有効",E8="取消")),"記録状態を確認",IF(NOT(OR(F8="確認済",F8="未確認")),"受取区分を確認",IF(AND(F8="確認済",NOT(IF(ISNUMBER(G8),AND(G8&gt;=1,G8&lt;=1000000,G8=INT(G8)),FALSE()))),"受取数は1〜100万個整数で必須",IF(AND(F8="未確認",COUNTA(G8)&gt;0),"受取未確認の数量は空欄",IF(NOT(OR(H8="確認済",H8="未確認",H8="要対応")),"検品を確認",IF(AND(H8&lt;&gt;"未確認",F8&lt;&gt;"確認済"),"検品前に受取数量を確認",IF(NOT(OR(I8="未確認",I8="返金",I8="交換",I8="返却",I8="その他")),"方針を確認",IF(NOT(OR(J8="確認済",J8="未確認")),"実物処理を確認",IF(AND(J8="確認済",OR(H8&lt;&gt;"確認済",I8="未確認")),"実物処理済は検品/方針が必要",IF(AND(I8="返金",NOT(AND(OR(K8="確認済",K8="未確認"),OR(M8="確認済",M8="未確認")))),"返金は合意/実績を別確認",IF(AND(I8="未確認",NOT(AND(K8="未確認",M8="未確認"))),"方針未確認の金額区分は未確認",IF(AND(OR(I8="交換",I8="返却",I8="その他"),NOT(AND(K8="対象外",M8="対象外"))),"返金以外は金額区分が対象外",IF(AND(K8="確認済",NOT(IF(ISNUMBER(L8),AND(L8&gt;=0,L8&lt;=1000000000,L8=INT(L8)),FALSE()))),"確認済金額は0〜10億円整数",IF(AND(K8&lt;&gt;"確認済",COUNTA(L8)&gt;0),"未確認/対象外の金額は空欄",IF(AND(M8="確認済",NOT(IF(ISNUMBER(N8),AND(N8&gt;=0,N8&lt;=1000000000,N8=INT(N8)),FALSE()))),"確認済金額は0〜10億円整数",IF(AND(M8&lt;&gt;"確認済",COUNTA(N8)&gt;0),"未確認/対象外の金額は空欄",IF(NOT(IF(ISNUMBER(O8),AND(O8&gt;=43831,O8&lt;=73050,O8=INT(O8)),FALSE())),"記録確認日は時刻なしで必須",IF(OR(C8&gt;O8,O8&gt;返品の確認!$B$3),"受付日≦確認日≦基準日",IF(AND(E8="有効",SUMIFS($G$8:$G$57,$B$8:$B$57,B8,$E$8:$E$57,"有効",$F$8:$F$57,"確認済")&gt;SUMIFS(元出荷明細!$D$8:$D$57,元出荷明細!$A$8:$A$57,B8)),"全有効受取数が元出荷数を超過","確認済み")))))))))))))))))))))))))))</f>
        <v>確認済み</v>
      </c>
      <c r="W8" s="12" t="n">
        <f aca="false">IF(V8="","",IF(V8="確認済み",0,1))</f>
        <v>0</v>
      </c>
      <c r="X8" s="12" t="n">
        <f aca="false">IF(COUNTA(A8:O8)=0,IF(AND(V8="",W8="",P8="",Q8="",R8="",S8="",T8="",U8=""),0,1),IF(NOT(AND(ISTEXT(V8),V8=IF(COUNTA(A8:O8)=0,"",IF(NOT(AND(ISTEXT(A8),LEN(A8)=8,EXACT(LEFT(A8,4),"RET-"),ISNUMBER(FIND(MID(A8,5,1)&amp;"x","0x1x2x3x4x5x6x7x8x9x")),ISNUMBER(FIND(MID(A8,6,1)&amp;"x","0x1x2x3x4x5x6x7x8x9x")),ISNUMBER(FIND(MID(A8,7,1)&amp;"x","0x1x2x3x4x5x6x7x8x9x")),ISNUMBER(FIND(MID(A8,8,1)&amp;"x","0x1x2x3x4x5x6x7x8x9x")))),"返品IDはRET-と半角数字4桁",IF(COUNTIFS($A$8:$A$57,A8)&gt;1,"返品IDが重複",IF(NOT(AND(ISTEXT(B8),LEN(B8)=8,EXACT(LEFT(B8,4),"SAL-"),ISNUMBER(FIND(MID(B8,5,1)&amp;"x","0x1x2x3x4x5x6x7x8x9x")),ISNUMBER(FIND(MID(B8,6,1)&amp;"x","0x1x2x3x4x5x6x7x8x9x")),ISNUMBER(FIND(MID(B8,7,1)&amp;"x","0x1x2x3x4x5x6x7x8x9x")),ISNUMBER(FIND(MID(B8,8,1)&amp;"x","0x1x2x3x4x5x6x7x8x9x")))),"元明細IDはSAL-と半角数字4桁",IF(COUNTIFS(元出荷明細!$A$8:$A$57,B8)&lt;&gt;1,"元明細が一意にありません",IF(NOT(IF(ISNUMBER(C8),AND(C8&gt;=43831,C8&lt;=73050,C8=INT(C8)),FALSE())),"受付日は時刻なしで必須",IF(C8&lt;SUMIFS(元出荷明細!$C$8:$C$57,元出荷明細!$A$8:$A$57,B8),"受付日は元出荷日以上",IF(NOT(OR(D8="破損",D8="品違い",D8="数量違い",D8="その他",D8="未確認")),"理由を確認",IF(NOT(OR(E8="有効",E8="取消")),"記録状態を確認",IF(NOT(OR(F8="確認済",F8="未確認")),"受取区分を確認",IF(AND(F8="確認済",NOT(IF(ISNUMBER(G8),AND(G8&gt;=1,G8&lt;=1000000,G8=INT(G8)),FALSE()))),"受取数は1〜100万個整数で必須",IF(AND(F8="未確認",COUNTA(G8)&gt;0),"受取未確認の数量は空欄",IF(NOT(OR(H8="確認済",H8="未確認",H8="要対応")),"検品を確認",IF(AND(H8&lt;&gt;"未確認",F8&lt;&gt;"確認済"),"検品前に受取数量を確認",IF(NOT(OR(I8="未確認",I8="返金",I8="交換",I8="返却",I8="その他")),"方針を確認",IF(NOT(OR(J8="確認済",J8="未確認")),"実物処理を確認",IF(AND(J8="確認済",OR(H8&lt;&gt;"確認済",I8="未確認")),"実物処理済は検品/方針が必要",IF(AND(I8="返金",NOT(AND(OR(K8="確認済",K8="未確認"),OR(M8="確認済",M8="未確認")))),"返金は合意/実績を別確認",IF(AND(I8="未確認",NOT(AND(K8="未確認",M8="未確認"))),"方針未確認の金額区分は未確認",IF(AND(OR(I8="交換",I8="返却",I8="その他"),NOT(AND(K8="対象外",M8="対象外"))),"返金以外は金額区分が対象外",IF(AND(K8="確認済",NOT(IF(ISNUMBER(L8),AND(L8&gt;=0,L8&lt;=1000000000,L8=INT(L8)),FALSE()))),"確認済金額は0〜10億円整数",IF(AND(K8&lt;&gt;"確認済",COUNTA(L8)&gt;0),"未確認/対象外の金額は空欄",IF(AND(M8="確認済",NOT(IF(ISNUMBER(N8),AND(N8&gt;=0,N8&lt;=1000000000,N8=INT(N8)),FALSE()))),"確認済金額は0〜10億円整数",IF(AND(M8&lt;&gt;"確認済",COUNTA(N8)&gt;0),"未確認/対象外の金額は空欄",IF(NOT(IF(ISNUMBER(O8),AND(O8&gt;=43831,O8&lt;=73050,O8=INT(O8)),FALSE())),"記録確認日は時刻なしで必須",IF(OR(C8&gt;O8,O8&gt;返品の確認!$B$3),"受付日≦確認日≦基準日",IF(AND(E8="有効",SUMIFS($G$8:$G$57,$B$8:$B$57,B8,$E$8:$E$57,"有効",$F$8:$F$57,"確認済")&gt;SUMIFS(元出荷明細!$D$8:$D$57,元出荷明細!$A$8:$A$57,B8)),"全有効受取数が元出荷数を超過","確認済み"))))))))))))))))))))))))))),ISNUMBER(W8),W8=IF(V8="確認済み",0,1))),1,IF(W8&lt;&gt;0,0,IF(AND(ISNUMBER(P8),P8=SUMIFS(元出荷明細!$D$8:$D$57,元出荷明細!$A$8:$A$57,B8),ISNUMBER(Q8),Q8=SUMIFS($G$8:$G$57,$B$8:$B$57,B8,$E$8:$E$57,"有効",$F$8:$F$57,"確認済"),ISNUMBER(R8),R8=COUNTIFS($B$8:$B$57,B8,$E$8:$E$57,"有効",$F$8:$F$57,"未確認"),IF(R8&gt;0,ISTEXT(S8),ISNUMBER(S8)),S8=IF(R8&gt;0,"判定保留",P8-Q8),IF(AND(E8="有効",I8="返金",K8="確認済",M8="確認済"),ISNUMBER(T8),ISTEXT(T8)),T8=IF(E8="取消","取消",IF(I8="未確認","判定保留",IF(I8&lt;&gt;"返金","対象外",IF(AND(K8="確認済",M8="確認済"),L8-N8,"判定保留")))),ISTEXT(U8),U8=IF(E8="取消","取消",IF(F8="未確認","受取未確認",IF(H8="未確認","検品未確認",IF(H8="要対応","検品要対応",IF(D8="未確認","理由未確認",IF(I8="未確認","方針未確認",IF(J8="未確認","実物処理未確認",IF(I8&lt;&gt;"返金","照合済",IF(K8="未確認","合意未確認",IF(M8="未確認","実績未確認",IF(T8&gt;0,"未返金",IF(T8&lt;0,"過返金","照合済"))))))))))))),0,1))))</f>
        <v>0</v>
      </c>
    </row>
    <row r="9" customFormat="false" ht="32" hidden="false" customHeight="true" outlineLevel="0" collapsed="false">
      <c r="A9" s="9" t="s">
        <v>52</v>
      </c>
      <c r="B9" s="9" t="s">
        <v>47</v>
      </c>
      <c r="C9" s="4" t="n">
        <v>46306</v>
      </c>
      <c r="D9" s="10" t="s">
        <v>53</v>
      </c>
      <c r="E9" s="10" t="s">
        <v>49</v>
      </c>
      <c r="F9" s="10" t="s">
        <v>50</v>
      </c>
      <c r="G9" s="11" t="n">
        <v>1</v>
      </c>
      <c r="H9" s="10" t="s">
        <v>50</v>
      </c>
      <c r="I9" s="10" t="s">
        <v>51</v>
      </c>
      <c r="J9" s="10" t="s">
        <v>50</v>
      </c>
      <c r="K9" s="10" t="s">
        <v>50</v>
      </c>
      <c r="L9" s="11" t="n">
        <v>600</v>
      </c>
      <c r="M9" s="10" t="s">
        <v>50</v>
      </c>
      <c r="N9" s="11" t="n">
        <v>200</v>
      </c>
      <c r="O9" s="4" t="n">
        <v>46326</v>
      </c>
      <c r="P9" s="5" t="n">
        <f aca="false">IF(V9="","",IF(W9&lt;&gt;0,NA(),SUMIFS(元出荷明細!$D$8:$D$57,元出荷明細!$A$8:$A$57,B9)))</f>
        <v>10</v>
      </c>
      <c r="Q9" s="5" t="n">
        <f aca="false">IF(V9="","",IF(W9&lt;&gt;0,NA(),SUMIFS($G$8:$G$57,$B$8:$B$57,B9,$E$8:$E$57,"有効",$F$8:$F$57,"確認済")))</f>
        <v>3</v>
      </c>
      <c r="R9" s="5" t="n">
        <f aca="false">IF(V9="","",IF(W9&lt;&gt;0,NA(),COUNTIFS($B$8:$B$57,B9,$E$8:$E$57,"有効",$F$8:$F$57,"未確認")))</f>
        <v>0</v>
      </c>
      <c r="S9" s="6" t="n">
        <f aca="false">IF(V9="","",IF(W9&lt;&gt;0,NA(),IF(R9&gt;0,"判定保留",P9-Q9)))</f>
        <v>7</v>
      </c>
      <c r="T9" s="6" t="n">
        <f aca="false">IF(V9="","",IF(W9&lt;&gt;0,NA(),IF(E9="取消","取消",IF(I9="未確認","判定保留",IF(I9&lt;&gt;"返金","対象外",IF(AND(K9="確認済",M9="確認済"),L9-N9,"判定保留"))))))</f>
        <v>400</v>
      </c>
      <c r="U9" s="8" t="str">
        <f aca="false">IF(V9="","",IF(W9&lt;&gt;0,NA(),IF(E9="取消","取消",IF(F9="未確認","受取未確認",IF(H9="未確認","検品未確認",IF(H9="要対応","検品要対応",IF(D9="未確認","理由未確認",IF(I9="未確認","方針未確認",IF(J9="未確認","実物処理未確認",IF(I9&lt;&gt;"返金","照合済",IF(K9="未確認","合意未確認",IF(M9="未確認","実績未確認",IF(T9&gt;0,"未返金",IF(T9&lt;0,"過返金","照合済"))))))))))))))</f>
        <v>未返金</v>
      </c>
      <c r="V9" s="8" t="str">
        <f aca="false">IF(COUNTA(A9:O9)=0,"",IF(NOT(AND(ISTEXT(A9),LEN(A9)=8,EXACT(LEFT(A9,4),"RET-"),ISNUMBER(FIND(MID(A9,5,1)&amp;"x","0x1x2x3x4x5x6x7x8x9x")),ISNUMBER(FIND(MID(A9,6,1)&amp;"x","0x1x2x3x4x5x6x7x8x9x")),ISNUMBER(FIND(MID(A9,7,1)&amp;"x","0x1x2x3x4x5x6x7x8x9x")),ISNUMBER(FIND(MID(A9,8,1)&amp;"x","0x1x2x3x4x5x6x7x8x9x")))),"返品IDはRET-と半角数字4桁",IF(COUNTIFS($A$8:$A$57,A9)&gt;1,"返品IDが重複",IF(NOT(AND(ISTEXT(B9),LEN(B9)=8,EXACT(LEFT(B9,4),"SAL-"),ISNUMBER(FIND(MID(B9,5,1)&amp;"x","0x1x2x3x4x5x6x7x8x9x")),ISNUMBER(FIND(MID(B9,6,1)&amp;"x","0x1x2x3x4x5x6x7x8x9x")),ISNUMBER(FIND(MID(B9,7,1)&amp;"x","0x1x2x3x4x5x6x7x8x9x")),ISNUMBER(FIND(MID(B9,8,1)&amp;"x","0x1x2x3x4x5x6x7x8x9x")))),"元明細IDはSAL-と半角数字4桁",IF(COUNTIFS(元出荷明細!$A$8:$A$57,B9)&lt;&gt;1,"元明細が一意にありません",IF(NOT(IF(ISNUMBER(C9),AND(C9&gt;=43831,C9&lt;=73050,C9=INT(C9)),FALSE())),"受付日は時刻なしで必須",IF(C9&lt;SUMIFS(元出荷明細!$C$8:$C$57,元出荷明細!$A$8:$A$57,B9),"受付日は元出荷日以上",IF(NOT(OR(D9="破損",D9="品違い",D9="数量違い",D9="その他",D9="未確認")),"理由を確認",IF(NOT(OR(E9="有効",E9="取消")),"記録状態を確認",IF(NOT(OR(F9="確認済",F9="未確認")),"受取区分を確認",IF(AND(F9="確認済",NOT(IF(ISNUMBER(G9),AND(G9&gt;=1,G9&lt;=1000000,G9=INT(G9)),FALSE()))),"受取数は1〜100万個整数で必須",IF(AND(F9="未確認",COUNTA(G9)&gt;0),"受取未確認の数量は空欄",IF(NOT(OR(H9="確認済",H9="未確認",H9="要対応")),"検品を確認",IF(AND(H9&lt;&gt;"未確認",F9&lt;&gt;"確認済"),"検品前に受取数量を確認",IF(NOT(OR(I9="未確認",I9="返金",I9="交換",I9="返却",I9="その他")),"方針を確認",IF(NOT(OR(J9="確認済",J9="未確認")),"実物処理を確認",IF(AND(J9="確認済",OR(H9&lt;&gt;"確認済",I9="未確認")),"実物処理済は検品/方針が必要",IF(AND(I9="返金",NOT(AND(OR(K9="確認済",K9="未確認"),OR(M9="確認済",M9="未確認")))),"返金は合意/実績を別確認",IF(AND(I9="未確認",NOT(AND(K9="未確認",M9="未確認"))),"方針未確認の金額区分は未確認",IF(AND(OR(I9="交換",I9="返却",I9="その他"),NOT(AND(K9="対象外",M9="対象外"))),"返金以外は金額区分が対象外",IF(AND(K9="確認済",NOT(IF(ISNUMBER(L9),AND(L9&gt;=0,L9&lt;=1000000000,L9=INT(L9)),FALSE()))),"確認済金額は0〜10億円整数",IF(AND(K9&lt;&gt;"確認済",COUNTA(L9)&gt;0),"未確認/対象外の金額は空欄",IF(AND(M9="確認済",NOT(IF(ISNUMBER(N9),AND(N9&gt;=0,N9&lt;=1000000000,N9=INT(N9)),FALSE()))),"確認済金額は0〜10億円整数",IF(AND(M9&lt;&gt;"確認済",COUNTA(N9)&gt;0),"未確認/対象外の金額は空欄",IF(NOT(IF(ISNUMBER(O9),AND(O9&gt;=43831,O9&lt;=73050,O9=INT(O9)),FALSE())),"記録確認日は時刻なしで必須",IF(OR(C9&gt;O9,O9&gt;返品の確認!$B$3),"受付日≦確認日≦基準日",IF(AND(E9="有効",SUMIFS($G$8:$G$57,$B$8:$B$57,B9,$E$8:$E$57,"有効",$F$8:$F$57,"確認済")&gt;SUMIFS(元出荷明細!$D$8:$D$57,元出荷明細!$A$8:$A$57,B9)),"全有効受取数が元出荷数を超過","確認済み")))))))))))))))))))))))))))</f>
        <v>確認済み</v>
      </c>
      <c r="W9" s="12" t="n">
        <f aca="false">IF(V9="","",IF(V9="確認済み",0,1))</f>
        <v>0</v>
      </c>
      <c r="X9" s="12" t="n">
        <f aca="false">IF(COUNTA(A9:O9)=0,IF(AND(V9="",W9="",P9="",Q9="",R9="",S9="",T9="",U9=""),0,1),IF(NOT(AND(ISTEXT(V9),V9=IF(COUNTA(A9:O9)=0,"",IF(NOT(AND(ISTEXT(A9),LEN(A9)=8,EXACT(LEFT(A9,4),"RET-"),ISNUMBER(FIND(MID(A9,5,1)&amp;"x","0x1x2x3x4x5x6x7x8x9x")),ISNUMBER(FIND(MID(A9,6,1)&amp;"x","0x1x2x3x4x5x6x7x8x9x")),ISNUMBER(FIND(MID(A9,7,1)&amp;"x","0x1x2x3x4x5x6x7x8x9x")),ISNUMBER(FIND(MID(A9,8,1)&amp;"x","0x1x2x3x4x5x6x7x8x9x")))),"返品IDはRET-と半角数字4桁",IF(COUNTIFS($A$8:$A$57,A9)&gt;1,"返品IDが重複",IF(NOT(AND(ISTEXT(B9),LEN(B9)=8,EXACT(LEFT(B9,4),"SAL-"),ISNUMBER(FIND(MID(B9,5,1)&amp;"x","0x1x2x3x4x5x6x7x8x9x")),ISNUMBER(FIND(MID(B9,6,1)&amp;"x","0x1x2x3x4x5x6x7x8x9x")),ISNUMBER(FIND(MID(B9,7,1)&amp;"x","0x1x2x3x4x5x6x7x8x9x")),ISNUMBER(FIND(MID(B9,8,1)&amp;"x","0x1x2x3x4x5x6x7x8x9x")))),"元明細IDはSAL-と半角数字4桁",IF(COUNTIFS(元出荷明細!$A$8:$A$57,B9)&lt;&gt;1,"元明細が一意にありません",IF(NOT(IF(ISNUMBER(C9),AND(C9&gt;=43831,C9&lt;=73050,C9=INT(C9)),FALSE())),"受付日は時刻なしで必須",IF(C9&lt;SUMIFS(元出荷明細!$C$8:$C$57,元出荷明細!$A$8:$A$57,B9),"受付日は元出荷日以上",IF(NOT(OR(D9="破損",D9="品違い",D9="数量違い",D9="その他",D9="未確認")),"理由を確認",IF(NOT(OR(E9="有効",E9="取消")),"記録状態を確認",IF(NOT(OR(F9="確認済",F9="未確認")),"受取区分を確認",IF(AND(F9="確認済",NOT(IF(ISNUMBER(G9),AND(G9&gt;=1,G9&lt;=1000000,G9=INT(G9)),FALSE()))),"受取数は1〜100万個整数で必須",IF(AND(F9="未確認",COUNTA(G9)&gt;0),"受取未確認の数量は空欄",IF(NOT(OR(H9="確認済",H9="未確認",H9="要対応")),"検品を確認",IF(AND(H9&lt;&gt;"未確認",F9&lt;&gt;"確認済"),"検品前に受取数量を確認",IF(NOT(OR(I9="未確認",I9="返金",I9="交換",I9="返却",I9="その他")),"方針を確認",IF(NOT(OR(J9="確認済",J9="未確認")),"実物処理を確認",IF(AND(J9="確認済",OR(H9&lt;&gt;"確認済",I9="未確認")),"実物処理済は検品/方針が必要",IF(AND(I9="返金",NOT(AND(OR(K9="確認済",K9="未確認"),OR(M9="確認済",M9="未確認")))),"返金は合意/実績を別確認",IF(AND(I9="未確認",NOT(AND(K9="未確認",M9="未確認"))),"方針未確認の金額区分は未確認",IF(AND(OR(I9="交換",I9="返却",I9="その他"),NOT(AND(K9="対象外",M9="対象外"))),"返金以外は金額区分が対象外",IF(AND(K9="確認済",NOT(IF(ISNUMBER(L9),AND(L9&gt;=0,L9&lt;=1000000000,L9=INT(L9)),FALSE()))),"確認済金額は0〜10億円整数",IF(AND(K9&lt;&gt;"確認済",COUNTA(L9)&gt;0),"未確認/対象外の金額は空欄",IF(AND(M9="確認済",NOT(IF(ISNUMBER(N9),AND(N9&gt;=0,N9&lt;=1000000000,N9=INT(N9)),FALSE()))),"確認済金額は0〜10億円整数",IF(AND(M9&lt;&gt;"確認済",COUNTA(N9)&gt;0),"未確認/対象外の金額は空欄",IF(NOT(IF(ISNUMBER(O9),AND(O9&gt;=43831,O9&lt;=73050,O9=INT(O9)),FALSE())),"記録確認日は時刻なしで必須",IF(OR(C9&gt;O9,O9&gt;返品の確認!$B$3),"受付日≦確認日≦基準日",IF(AND(E9="有効",SUMIFS($G$8:$G$57,$B$8:$B$57,B9,$E$8:$E$57,"有効",$F$8:$F$57,"確認済")&gt;SUMIFS(元出荷明細!$D$8:$D$57,元出荷明細!$A$8:$A$57,B9)),"全有効受取数が元出荷数を超過","確認済み"))))))))))))))))))))))))))),ISNUMBER(W9),W9=IF(V9="確認済み",0,1))),1,IF(W9&lt;&gt;0,0,IF(AND(ISNUMBER(P9),P9=SUMIFS(元出荷明細!$D$8:$D$57,元出荷明細!$A$8:$A$57,B9),ISNUMBER(Q9),Q9=SUMIFS($G$8:$G$57,$B$8:$B$57,B9,$E$8:$E$57,"有効",$F$8:$F$57,"確認済"),ISNUMBER(R9),R9=COUNTIFS($B$8:$B$57,B9,$E$8:$E$57,"有効",$F$8:$F$57,"未確認"),IF(R9&gt;0,ISTEXT(S9),ISNUMBER(S9)),S9=IF(R9&gt;0,"判定保留",P9-Q9),IF(AND(E9="有効",I9="返金",K9="確認済",M9="確認済"),ISNUMBER(T9),ISTEXT(T9)),T9=IF(E9="取消","取消",IF(I9="未確認","判定保留",IF(I9&lt;&gt;"返金","対象外",IF(AND(K9="確認済",M9="確認済"),L9-N9,"判定保留")))),ISTEXT(U9),U9=IF(E9="取消","取消",IF(F9="未確認","受取未確認",IF(H9="未確認","検品未確認",IF(H9="要対応","検品要対応",IF(D9="未確認","理由未確認",IF(I9="未確認","方針未確認",IF(J9="未確認","実物処理未確認",IF(I9&lt;&gt;"返金","照合済",IF(K9="未確認","合意未確認",IF(M9="未確認","実績未確認",IF(T9&gt;0,"未返金",IF(T9&lt;0,"過返金","照合済"))))))))))))),0,1))))</f>
        <v>0</v>
      </c>
    </row>
    <row r="10" customFormat="false" ht="32" hidden="false" customHeight="true" outlineLevel="0" collapsed="false">
      <c r="A10" s="9" t="s">
        <v>54</v>
      </c>
      <c r="B10" s="9" t="s">
        <v>55</v>
      </c>
      <c r="C10" s="4" t="n">
        <v>46307</v>
      </c>
      <c r="D10" s="10" t="s">
        <v>56</v>
      </c>
      <c r="E10" s="10" t="s">
        <v>49</v>
      </c>
      <c r="F10" s="10" t="s">
        <v>56</v>
      </c>
      <c r="G10" s="11"/>
      <c r="H10" s="10" t="s">
        <v>56</v>
      </c>
      <c r="I10" s="10" t="s">
        <v>56</v>
      </c>
      <c r="J10" s="10" t="s">
        <v>56</v>
      </c>
      <c r="K10" s="10" t="s">
        <v>56</v>
      </c>
      <c r="L10" s="11"/>
      <c r="M10" s="10" t="s">
        <v>56</v>
      </c>
      <c r="N10" s="11"/>
      <c r="O10" s="4" t="n">
        <v>46326</v>
      </c>
      <c r="P10" s="5" t="n">
        <f aca="false">IF(V10="","",IF(W10&lt;&gt;0,NA(),SUMIFS(元出荷明細!$D$8:$D$57,元出荷明細!$A$8:$A$57,B10)))</f>
        <v>10</v>
      </c>
      <c r="Q10" s="5" t="n">
        <f aca="false">IF(V10="","",IF(W10&lt;&gt;0,NA(),SUMIFS($G$8:$G$57,$B$8:$B$57,B10,$E$8:$E$57,"有効",$F$8:$F$57,"確認済")))</f>
        <v>0</v>
      </c>
      <c r="R10" s="5" t="n">
        <f aca="false">IF(V10="","",IF(W10&lt;&gt;0,NA(),COUNTIFS($B$8:$B$57,B10,$E$8:$E$57,"有効",$F$8:$F$57,"未確認")))</f>
        <v>1</v>
      </c>
      <c r="S10" s="6" t="str">
        <f aca="false">IF(V10="","",IF(W10&lt;&gt;0,NA(),IF(R10&gt;0,"判定保留",P10-Q10)))</f>
        <v>判定保留</v>
      </c>
      <c r="T10" s="6" t="str">
        <f aca="false">IF(V10="","",IF(W10&lt;&gt;0,NA(),IF(E10="取消","取消",IF(I10="未確認","判定保留",IF(I10&lt;&gt;"返金","対象外",IF(AND(K10="確認済",M10="確認済"),L10-N10,"判定保留"))))))</f>
        <v>判定保留</v>
      </c>
      <c r="U10" s="8" t="str">
        <f aca="false">IF(V10="","",IF(W10&lt;&gt;0,NA(),IF(E10="取消","取消",IF(F10="未確認","受取未確認",IF(H10="未確認","検品未確認",IF(H10="要対応","検品要対応",IF(D10="未確認","理由未確認",IF(I10="未確認","方針未確認",IF(J10="未確認","実物処理未確認",IF(I10&lt;&gt;"返金","照合済",IF(K10="未確認","合意未確認",IF(M10="未確認","実績未確認",IF(T10&gt;0,"未返金",IF(T10&lt;0,"過返金","照合済"))))))))))))))</f>
        <v>受取未確認</v>
      </c>
      <c r="V10" s="8" t="str">
        <f aca="false">IF(COUNTA(A10:O10)=0,"",IF(NOT(AND(ISTEXT(A10),LEN(A10)=8,EXACT(LEFT(A10,4),"RET-"),ISNUMBER(FIND(MID(A10,5,1)&amp;"x","0x1x2x3x4x5x6x7x8x9x")),ISNUMBER(FIND(MID(A10,6,1)&amp;"x","0x1x2x3x4x5x6x7x8x9x")),ISNUMBER(FIND(MID(A10,7,1)&amp;"x","0x1x2x3x4x5x6x7x8x9x")),ISNUMBER(FIND(MID(A10,8,1)&amp;"x","0x1x2x3x4x5x6x7x8x9x")))),"返品IDはRET-と半角数字4桁",IF(COUNTIFS($A$8:$A$57,A10)&gt;1,"返品IDが重複",IF(NOT(AND(ISTEXT(B10),LEN(B10)=8,EXACT(LEFT(B10,4),"SAL-"),ISNUMBER(FIND(MID(B10,5,1)&amp;"x","0x1x2x3x4x5x6x7x8x9x")),ISNUMBER(FIND(MID(B10,6,1)&amp;"x","0x1x2x3x4x5x6x7x8x9x")),ISNUMBER(FIND(MID(B10,7,1)&amp;"x","0x1x2x3x4x5x6x7x8x9x")),ISNUMBER(FIND(MID(B10,8,1)&amp;"x","0x1x2x3x4x5x6x7x8x9x")))),"元明細IDはSAL-と半角数字4桁",IF(COUNTIFS(元出荷明細!$A$8:$A$57,B10)&lt;&gt;1,"元明細が一意にありません",IF(NOT(IF(ISNUMBER(C10),AND(C10&gt;=43831,C10&lt;=73050,C10=INT(C10)),FALSE())),"受付日は時刻なしで必須",IF(C10&lt;SUMIFS(元出荷明細!$C$8:$C$57,元出荷明細!$A$8:$A$57,B10),"受付日は元出荷日以上",IF(NOT(OR(D10="破損",D10="品違い",D10="数量違い",D10="その他",D10="未確認")),"理由を確認",IF(NOT(OR(E10="有効",E10="取消")),"記録状態を確認",IF(NOT(OR(F10="確認済",F10="未確認")),"受取区分を確認",IF(AND(F10="確認済",NOT(IF(ISNUMBER(G10),AND(G10&gt;=1,G10&lt;=1000000,G10=INT(G10)),FALSE()))),"受取数は1〜100万個整数で必須",IF(AND(F10="未確認",COUNTA(G10)&gt;0),"受取未確認の数量は空欄",IF(NOT(OR(H10="確認済",H10="未確認",H10="要対応")),"検品を確認",IF(AND(H10&lt;&gt;"未確認",F10&lt;&gt;"確認済"),"検品前に受取数量を確認",IF(NOT(OR(I10="未確認",I10="返金",I10="交換",I10="返却",I10="その他")),"方針を確認",IF(NOT(OR(J10="確認済",J10="未確認")),"実物処理を確認",IF(AND(J10="確認済",OR(H10&lt;&gt;"確認済",I10="未確認")),"実物処理済は検品/方針が必要",IF(AND(I10="返金",NOT(AND(OR(K10="確認済",K10="未確認"),OR(M10="確認済",M10="未確認")))),"返金は合意/実績を別確認",IF(AND(I10="未確認",NOT(AND(K10="未確認",M10="未確認"))),"方針未確認の金額区分は未確認",IF(AND(OR(I10="交換",I10="返却",I10="その他"),NOT(AND(K10="対象外",M10="対象外"))),"返金以外は金額区分が対象外",IF(AND(K10="確認済",NOT(IF(ISNUMBER(L10),AND(L10&gt;=0,L10&lt;=1000000000,L10=INT(L10)),FALSE()))),"確認済金額は0〜10億円整数",IF(AND(K10&lt;&gt;"確認済",COUNTA(L10)&gt;0),"未確認/対象外の金額は空欄",IF(AND(M10="確認済",NOT(IF(ISNUMBER(N10),AND(N10&gt;=0,N10&lt;=1000000000,N10=INT(N10)),FALSE()))),"確認済金額は0〜10億円整数",IF(AND(M10&lt;&gt;"確認済",COUNTA(N10)&gt;0),"未確認/対象外の金額は空欄",IF(NOT(IF(ISNUMBER(O10),AND(O10&gt;=43831,O10&lt;=73050,O10=INT(O10)),FALSE())),"記録確認日は時刻なしで必須",IF(OR(C10&gt;O10,O10&gt;返品の確認!$B$3),"受付日≦確認日≦基準日",IF(AND(E10="有効",SUMIFS($G$8:$G$57,$B$8:$B$57,B10,$E$8:$E$57,"有効",$F$8:$F$57,"確認済")&gt;SUMIFS(元出荷明細!$D$8:$D$57,元出荷明細!$A$8:$A$57,B10)),"全有効受取数が元出荷数を超過","確認済み")))))))))))))))))))))))))))</f>
        <v>確認済み</v>
      </c>
      <c r="W10" s="12" t="n">
        <f aca="false">IF(V10="","",IF(V10="確認済み",0,1))</f>
        <v>0</v>
      </c>
      <c r="X10" s="12" t="n">
        <f aca="false">IF(COUNTA(A10:O10)=0,IF(AND(V10="",W10="",P10="",Q10="",R10="",S10="",T10="",U10=""),0,1),IF(NOT(AND(ISTEXT(V10),V10=IF(COUNTA(A10:O10)=0,"",IF(NOT(AND(ISTEXT(A10),LEN(A10)=8,EXACT(LEFT(A10,4),"RET-"),ISNUMBER(FIND(MID(A10,5,1)&amp;"x","0x1x2x3x4x5x6x7x8x9x")),ISNUMBER(FIND(MID(A10,6,1)&amp;"x","0x1x2x3x4x5x6x7x8x9x")),ISNUMBER(FIND(MID(A10,7,1)&amp;"x","0x1x2x3x4x5x6x7x8x9x")),ISNUMBER(FIND(MID(A10,8,1)&amp;"x","0x1x2x3x4x5x6x7x8x9x")))),"返品IDはRET-と半角数字4桁",IF(COUNTIFS($A$8:$A$57,A10)&gt;1,"返品IDが重複",IF(NOT(AND(ISTEXT(B10),LEN(B10)=8,EXACT(LEFT(B10,4),"SAL-"),ISNUMBER(FIND(MID(B10,5,1)&amp;"x","0x1x2x3x4x5x6x7x8x9x")),ISNUMBER(FIND(MID(B10,6,1)&amp;"x","0x1x2x3x4x5x6x7x8x9x")),ISNUMBER(FIND(MID(B10,7,1)&amp;"x","0x1x2x3x4x5x6x7x8x9x")),ISNUMBER(FIND(MID(B10,8,1)&amp;"x","0x1x2x3x4x5x6x7x8x9x")))),"元明細IDはSAL-と半角数字4桁",IF(COUNTIFS(元出荷明細!$A$8:$A$57,B10)&lt;&gt;1,"元明細が一意にありません",IF(NOT(IF(ISNUMBER(C10),AND(C10&gt;=43831,C10&lt;=73050,C10=INT(C10)),FALSE())),"受付日は時刻なしで必須",IF(C10&lt;SUMIFS(元出荷明細!$C$8:$C$57,元出荷明細!$A$8:$A$57,B10),"受付日は元出荷日以上",IF(NOT(OR(D10="破損",D10="品違い",D10="数量違い",D10="その他",D10="未確認")),"理由を確認",IF(NOT(OR(E10="有効",E10="取消")),"記録状態を確認",IF(NOT(OR(F10="確認済",F10="未確認")),"受取区分を確認",IF(AND(F10="確認済",NOT(IF(ISNUMBER(G10),AND(G10&gt;=1,G10&lt;=1000000,G10=INT(G10)),FALSE()))),"受取数は1〜100万個整数で必須",IF(AND(F10="未確認",COUNTA(G10)&gt;0),"受取未確認の数量は空欄",IF(NOT(OR(H10="確認済",H10="未確認",H10="要対応")),"検品を確認",IF(AND(H10&lt;&gt;"未確認",F10&lt;&gt;"確認済"),"検品前に受取数量を確認",IF(NOT(OR(I10="未確認",I10="返金",I10="交換",I10="返却",I10="その他")),"方針を確認",IF(NOT(OR(J10="確認済",J10="未確認")),"実物処理を確認",IF(AND(J10="確認済",OR(H10&lt;&gt;"確認済",I10="未確認")),"実物処理済は検品/方針が必要",IF(AND(I10="返金",NOT(AND(OR(K10="確認済",K10="未確認"),OR(M10="確認済",M10="未確認")))),"返金は合意/実績を別確認",IF(AND(I10="未確認",NOT(AND(K10="未確認",M10="未確認"))),"方針未確認の金額区分は未確認",IF(AND(OR(I10="交換",I10="返却",I10="その他"),NOT(AND(K10="対象外",M10="対象外"))),"返金以外は金額区分が対象外",IF(AND(K10="確認済",NOT(IF(ISNUMBER(L10),AND(L10&gt;=0,L10&lt;=1000000000,L10=INT(L10)),FALSE()))),"確認済金額は0〜10億円整数",IF(AND(K10&lt;&gt;"確認済",COUNTA(L10)&gt;0),"未確認/対象外の金額は空欄",IF(AND(M10="確認済",NOT(IF(ISNUMBER(N10),AND(N10&gt;=0,N10&lt;=1000000000,N10=INT(N10)),FALSE()))),"確認済金額は0〜10億円整数",IF(AND(M10&lt;&gt;"確認済",COUNTA(N10)&gt;0),"未確認/対象外の金額は空欄",IF(NOT(IF(ISNUMBER(O10),AND(O10&gt;=43831,O10&lt;=73050,O10=INT(O10)),FALSE())),"記録確認日は時刻なしで必須",IF(OR(C10&gt;O10,O10&gt;返品の確認!$B$3),"受付日≦確認日≦基準日",IF(AND(E10="有効",SUMIFS($G$8:$G$57,$B$8:$B$57,B10,$E$8:$E$57,"有効",$F$8:$F$57,"確認済")&gt;SUMIFS(元出荷明細!$D$8:$D$57,元出荷明細!$A$8:$A$57,B10)),"全有効受取数が元出荷数を超過","確認済み"))))))))))))))))))))))))))),ISNUMBER(W10),W10=IF(V10="確認済み",0,1))),1,IF(W10&lt;&gt;0,0,IF(AND(ISNUMBER(P10),P10=SUMIFS(元出荷明細!$D$8:$D$57,元出荷明細!$A$8:$A$57,B10),ISNUMBER(Q10),Q10=SUMIFS($G$8:$G$57,$B$8:$B$57,B10,$E$8:$E$57,"有効",$F$8:$F$57,"確認済"),ISNUMBER(R10),R10=COUNTIFS($B$8:$B$57,B10,$E$8:$E$57,"有効",$F$8:$F$57,"未確認"),IF(R10&gt;0,ISTEXT(S10),ISNUMBER(S10)),S10=IF(R10&gt;0,"判定保留",P10-Q10),IF(AND(E10="有効",I10="返金",K10="確認済",M10="確認済"),ISNUMBER(T10),ISTEXT(T10)),T10=IF(E10="取消","取消",IF(I10="未確認","判定保留",IF(I10&lt;&gt;"返金","対象外",IF(AND(K10="確認済",M10="確認済"),L10-N10,"判定保留")))),ISTEXT(U10),U10=IF(E10="取消","取消",IF(F10="未確認","受取未確認",IF(H10="未確認","検品未確認",IF(H10="要対応","検品要対応",IF(D10="未確認","理由未確認",IF(I10="未確認","方針未確認",IF(J10="未確認","実物処理未確認",IF(I10&lt;&gt;"返金","照合済",IF(K10="未確認","合意未確認",IF(M10="未確認","実績未確認",IF(T10&gt;0,"未返金",IF(T10&lt;0,"過返金","照合済"))))))))))))),0,1))))</f>
        <v>0</v>
      </c>
    </row>
    <row r="11" customFormat="false" ht="32" hidden="false" customHeight="true" outlineLevel="0" collapsed="false">
      <c r="A11" s="9" t="s">
        <v>57</v>
      </c>
      <c r="B11" s="9" t="s">
        <v>58</v>
      </c>
      <c r="C11" s="4" t="n">
        <v>46308</v>
      </c>
      <c r="D11" s="10" t="s">
        <v>48</v>
      </c>
      <c r="E11" s="10" t="s">
        <v>49</v>
      </c>
      <c r="F11" s="10" t="s">
        <v>50</v>
      </c>
      <c r="G11" s="11" t="n">
        <v>3</v>
      </c>
      <c r="H11" s="10" t="s">
        <v>59</v>
      </c>
      <c r="I11" s="10" t="s">
        <v>51</v>
      </c>
      <c r="J11" s="10" t="s">
        <v>56</v>
      </c>
      <c r="K11" s="10" t="s">
        <v>50</v>
      </c>
      <c r="L11" s="11" t="n">
        <v>1500</v>
      </c>
      <c r="M11" s="10" t="s">
        <v>50</v>
      </c>
      <c r="N11" s="11" t="n">
        <v>0</v>
      </c>
      <c r="O11" s="4" t="n">
        <v>46326</v>
      </c>
      <c r="P11" s="5" t="n">
        <f aca="false">IF(V11="","",IF(W11&lt;&gt;0,NA(),SUMIFS(元出荷明細!$D$8:$D$57,元出荷明細!$A$8:$A$57,B11)))</f>
        <v>10</v>
      </c>
      <c r="Q11" s="5" t="n">
        <f aca="false">IF(V11="","",IF(W11&lt;&gt;0,NA(),SUMIFS($G$8:$G$57,$B$8:$B$57,B11,$E$8:$E$57,"有効",$F$8:$F$57,"確認済")))</f>
        <v>3</v>
      </c>
      <c r="R11" s="5" t="n">
        <f aca="false">IF(V11="","",IF(W11&lt;&gt;0,NA(),COUNTIFS($B$8:$B$57,B11,$E$8:$E$57,"有効",$F$8:$F$57,"未確認")))</f>
        <v>0</v>
      </c>
      <c r="S11" s="6" t="n">
        <f aca="false">IF(V11="","",IF(W11&lt;&gt;0,NA(),IF(R11&gt;0,"判定保留",P11-Q11)))</f>
        <v>7</v>
      </c>
      <c r="T11" s="6" t="n">
        <f aca="false">IF(V11="","",IF(W11&lt;&gt;0,NA(),IF(E11="取消","取消",IF(I11="未確認","判定保留",IF(I11&lt;&gt;"返金","対象外",IF(AND(K11="確認済",M11="確認済"),L11-N11,"判定保留"))))))</f>
        <v>1500</v>
      </c>
      <c r="U11" s="8" t="str">
        <f aca="false">IF(V11="","",IF(W11&lt;&gt;0,NA(),IF(E11="取消","取消",IF(F11="未確認","受取未確認",IF(H11="未確認","検品未確認",IF(H11="要対応","検品要対応",IF(D11="未確認","理由未確認",IF(I11="未確認","方針未確認",IF(J11="未確認","実物処理未確認",IF(I11&lt;&gt;"返金","照合済",IF(K11="未確認","合意未確認",IF(M11="未確認","実績未確認",IF(T11&gt;0,"未返金",IF(T11&lt;0,"過返金","照合済"))))))))))))))</f>
        <v>検品要対応</v>
      </c>
      <c r="V11" s="8" t="str">
        <f aca="false">IF(COUNTA(A11:O11)=0,"",IF(NOT(AND(ISTEXT(A11),LEN(A11)=8,EXACT(LEFT(A11,4),"RET-"),ISNUMBER(FIND(MID(A11,5,1)&amp;"x","0x1x2x3x4x5x6x7x8x9x")),ISNUMBER(FIND(MID(A11,6,1)&amp;"x","0x1x2x3x4x5x6x7x8x9x")),ISNUMBER(FIND(MID(A11,7,1)&amp;"x","0x1x2x3x4x5x6x7x8x9x")),ISNUMBER(FIND(MID(A11,8,1)&amp;"x","0x1x2x3x4x5x6x7x8x9x")))),"返品IDはRET-と半角数字4桁",IF(COUNTIFS($A$8:$A$57,A11)&gt;1,"返品IDが重複",IF(NOT(AND(ISTEXT(B11),LEN(B11)=8,EXACT(LEFT(B11,4),"SAL-"),ISNUMBER(FIND(MID(B11,5,1)&amp;"x","0x1x2x3x4x5x6x7x8x9x")),ISNUMBER(FIND(MID(B11,6,1)&amp;"x","0x1x2x3x4x5x6x7x8x9x")),ISNUMBER(FIND(MID(B11,7,1)&amp;"x","0x1x2x3x4x5x6x7x8x9x")),ISNUMBER(FIND(MID(B11,8,1)&amp;"x","0x1x2x3x4x5x6x7x8x9x")))),"元明細IDはSAL-と半角数字4桁",IF(COUNTIFS(元出荷明細!$A$8:$A$57,B11)&lt;&gt;1,"元明細が一意にありません",IF(NOT(IF(ISNUMBER(C11),AND(C11&gt;=43831,C11&lt;=73050,C11=INT(C11)),FALSE())),"受付日は時刻なしで必須",IF(C11&lt;SUMIFS(元出荷明細!$C$8:$C$57,元出荷明細!$A$8:$A$57,B11),"受付日は元出荷日以上",IF(NOT(OR(D11="破損",D11="品違い",D11="数量違い",D11="その他",D11="未確認")),"理由を確認",IF(NOT(OR(E11="有効",E11="取消")),"記録状態を確認",IF(NOT(OR(F11="確認済",F11="未確認")),"受取区分を確認",IF(AND(F11="確認済",NOT(IF(ISNUMBER(G11),AND(G11&gt;=1,G11&lt;=1000000,G11=INT(G11)),FALSE()))),"受取数は1〜100万個整数で必須",IF(AND(F11="未確認",COUNTA(G11)&gt;0),"受取未確認の数量は空欄",IF(NOT(OR(H11="確認済",H11="未確認",H11="要対応")),"検品を確認",IF(AND(H11&lt;&gt;"未確認",F11&lt;&gt;"確認済"),"検品前に受取数量を確認",IF(NOT(OR(I11="未確認",I11="返金",I11="交換",I11="返却",I11="その他")),"方針を確認",IF(NOT(OR(J11="確認済",J11="未確認")),"実物処理を確認",IF(AND(J11="確認済",OR(H11&lt;&gt;"確認済",I11="未確認")),"実物処理済は検品/方針が必要",IF(AND(I11="返金",NOT(AND(OR(K11="確認済",K11="未確認"),OR(M11="確認済",M11="未確認")))),"返金は合意/実績を別確認",IF(AND(I11="未確認",NOT(AND(K11="未確認",M11="未確認"))),"方針未確認の金額区分は未確認",IF(AND(OR(I11="交換",I11="返却",I11="その他"),NOT(AND(K11="対象外",M11="対象外"))),"返金以外は金額区分が対象外",IF(AND(K11="確認済",NOT(IF(ISNUMBER(L11),AND(L11&gt;=0,L11&lt;=1000000000,L11=INT(L11)),FALSE()))),"確認済金額は0〜10億円整数",IF(AND(K11&lt;&gt;"確認済",COUNTA(L11)&gt;0),"未確認/対象外の金額は空欄",IF(AND(M11="確認済",NOT(IF(ISNUMBER(N11),AND(N11&gt;=0,N11&lt;=1000000000,N11=INT(N11)),FALSE()))),"確認済金額は0〜10億円整数",IF(AND(M11&lt;&gt;"確認済",COUNTA(N11)&gt;0),"未確認/対象外の金額は空欄",IF(NOT(IF(ISNUMBER(O11),AND(O11&gt;=43831,O11&lt;=73050,O11=INT(O11)),FALSE())),"記録確認日は時刻なしで必須",IF(OR(C11&gt;O11,O11&gt;返品の確認!$B$3),"受付日≦確認日≦基準日",IF(AND(E11="有効",SUMIFS($G$8:$G$57,$B$8:$B$57,B11,$E$8:$E$57,"有効",$F$8:$F$57,"確認済")&gt;SUMIFS(元出荷明細!$D$8:$D$57,元出荷明細!$A$8:$A$57,B11)),"全有効受取数が元出荷数を超過","確認済み")))))))))))))))))))))))))))</f>
        <v>確認済み</v>
      </c>
      <c r="W11" s="12" t="n">
        <f aca="false">IF(V11="","",IF(V11="確認済み",0,1))</f>
        <v>0</v>
      </c>
      <c r="X11" s="12" t="n">
        <f aca="false">IF(COUNTA(A11:O11)=0,IF(AND(V11="",W11="",P11="",Q11="",R11="",S11="",T11="",U11=""),0,1),IF(NOT(AND(ISTEXT(V11),V11=IF(COUNTA(A11:O11)=0,"",IF(NOT(AND(ISTEXT(A11),LEN(A11)=8,EXACT(LEFT(A11,4),"RET-"),ISNUMBER(FIND(MID(A11,5,1)&amp;"x","0x1x2x3x4x5x6x7x8x9x")),ISNUMBER(FIND(MID(A11,6,1)&amp;"x","0x1x2x3x4x5x6x7x8x9x")),ISNUMBER(FIND(MID(A11,7,1)&amp;"x","0x1x2x3x4x5x6x7x8x9x")),ISNUMBER(FIND(MID(A11,8,1)&amp;"x","0x1x2x3x4x5x6x7x8x9x")))),"返品IDはRET-と半角数字4桁",IF(COUNTIFS($A$8:$A$57,A11)&gt;1,"返品IDが重複",IF(NOT(AND(ISTEXT(B11),LEN(B11)=8,EXACT(LEFT(B11,4),"SAL-"),ISNUMBER(FIND(MID(B11,5,1)&amp;"x","0x1x2x3x4x5x6x7x8x9x")),ISNUMBER(FIND(MID(B11,6,1)&amp;"x","0x1x2x3x4x5x6x7x8x9x")),ISNUMBER(FIND(MID(B11,7,1)&amp;"x","0x1x2x3x4x5x6x7x8x9x")),ISNUMBER(FIND(MID(B11,8,1)&amp;"x","0x1x2x3x4x5x6x7x8x9x")))),"元明細IDはSAL-と半角数字4桁",IF(COUNTIFS(元出荷明細!$A$8:$A$57,B11)&lt;&gt;1,"元明細が一意にありません",IF(NOT(IF(ISNUMBER(C11),AND(C11&gt;=43831,C11&lt;=73050,C11=INT(C11)),FALSE())),"受付日は時刻なしで必須",IF(C11&lt;SUMIFS(元出荷明細!$C$8:$C$57,元出荷明細!$A$8:$A$57,B11),"受付日は元出荷日以上",IF(NOT(OR(D11="破損",D11="品違い",D11="数量違い",D11="その他",D11="未確認")),"理由を確認",IF(NOT(OR(E11="有効",E11="取消")),"記録状態を確認",IF(NOT(OR(F11="確認済",F11="未確認")),"受取区分を確認",IF(AND(F11="確認済",NOT(IF(ISNUMBER(G11),AND(G11&gt;=1,G11&lt;=1000000,G11=INT(G11)),FALSE()))),"受取数は1〜100万個整数で必須",IF(AND(F11="未確認",COUNTA(G11)&gt;0),"受取未確認の数量は空欄",IF(NOT(OR(H11="確認済",H11="未確認",H11="要対応")),"検品を確認",IF(AND(H11&lt;&gt;"未確認",F11&lt;&gt;"確認済"),"検品前に受取数量を確認",IF(NOT(OR(I11="未確認",I11="返金",I11="交換",I11="返却",I11="その他")),"方針を確認",IF(NOT(OR(J11="確認済",J11="未確認")),"実物処理を確認",IF(AND(J11="確認済",OR(H11&lt;&gt;"確認済",I11="未確認")),"実物処理済は検品/方針が必要",IF(AND(I11="返金",NOT(AND(OR(K11="確認済",K11="未確認"),OR(M11="確認済",M11="未確認")))),"返金は合意/実績を別確認",IF(AND(I11="未確認",NOT(AND(K11="未確認",M11="未確認"))),"方針未確認の金額区分は未確認",IF(AND(OR(I11="交換",I11="返却",I11="その他"),NOT(AND(K11="対象外",M11="対象外"))),"返金以外は金額区分が対象外",IF(AND(K11="確認済",NOT(IF(ISNUMBER(L11),AND(L11&gt;=0,L11&lt;=1000000000,L11=INT(L11)),FALSE()))),"確認済金額は0〜10億円整数",IF(AND(K11&lt;&gt;"確認済",COUNTA(L11)&gt;0),"未確認/対象外の金額は空欄",IF(AND(M11="確認済",NOT(IF(ISNUMBER(N11),AND(N11&gt;=0,N11&lt;=1000000000,N11=INT(N11)),FALSE()))),"確認済金額は0〜10億円整数",IF(AND(M11&lt;&gt;"確認済",COUNTA(N11)&gt;0),"未確認/対象外の金額は空欄",IF(NOT(IF(ISNUMBER(O11),AND(O11&gt;=43831,O11&lt;=73050,O11=INT(O11)),FALSE())),"記録確認日は時刻なしで必須",IF(OR(C11&gt;O11,O11&gt;返品の確認!$B$3),"受付日≦確認日≦基準日",IF(AND(E11="有効",SUMIFS($G$8:$G$57,$B$8:$B$57,B11,$E$8:$E$57,"有効",$F$8:$F$57,"確認済")&gt;SUMIFS(元出荷明細!$D$8:$D$57,元出荷明細!$A$8:$A$57,B11)),"全有効受取数が元出荷数を超過","確認済み"))))))))))))))))))))))))))),ISNUMBER(W11),W11=IF(V11="確認済み",0,1))),1,IF(W11&lt;&gt;0,0,IF(AND(ISNUMBER(P11),P11=SUMIFS(元出荷明細!$D$8:$D$57,元出荷明細!$A$8:$A$57,B11),ISNUMBER(Q11),Q11=SUMIFS($G$8:$G$57,$B$8:$B$57,B11,$E$8:$E$57,"有効",$F$8:$F$57,"確認済"),ISNUMBER(R11),R11=COUNTIFS($B$8:$B$57,B11,$E$8:$E$57,"有効",$F$8:$F$57,"未確認"),IF(R11&gt;0,ISTEXT(S11),ISNUMBER(S11)),S11=IF(R11&gt;0,"判定保留",P11-Q11),IF(AND(E11="有効",I11="返金",K11="確認済",M11="確認済"),ISNUMBER(T11),ISTEXT(T11)),T11=IF(E11="取消","取消",IF(I11="未確認","判定保留",IF(I11&lt;&gt;"返金","対象外",IF(AND(K11="確認済",M11="確認済"),L11-N11,"判定保留")))),ISTEXT(U11),U11=IF(E11="取消","取消",IF(F11="未確認","受取未確認",IF(H11="未確認","検品未確認",IF(H11="要対応","検品要対応",IF(D11="未確認","理由未確認",IF(I11="未確認","方針未確認",IF(J11="未確認","実物処理未確認",IF(I11&lt;&gt;"返金","照合済",IF(K11="未確認","合意未確認",IF(M11="未確認","実績未確認",IF(T11&gt;0,"未返金",IF(T11&lt;0,"過返金","照合済"))))))))))))),0,1))))</f>
        <v>0</v>
      </c>
    </row>
    <row r="12" customFormat="false" ht="32" hidden="false" customHeight="true" outlineLevel="0" collapsed="false">
      <c r="A12" s="9" t="s">
        <v>60</v>
      </c>
      <c r="B12" s="9" t="s">
        <v>61</v>
      </c>
      <c r="C12" s="4" t="n">
        <v>46309</v>
      </c>
      <c r="D12" s="10" t="s">
        <v>53</v>
      </c>
      <c r="E12" s="10" t="s">
        <v>49</v>
      </c>
      <c r="F12" s="10" t="s">
        <v>50</v>
      </c>
      <c r="G12" s="11" t="n">
        <v>2</v>
      </c>
      <c r="H12" s="10" t="s">
        <v>50</v>
      </c>
      <c r="I12" s="10" t="s">
        <v>62</v>
      </c>
      <c r="J12" s="10" t="s">
        <v>56</v>
      </c>
      <c r="K12" s="10" t="s">
        <v>63</v>
      </c>
      <c r="L12" s="11"/>
      <c r="M12" s="10" t="s">
        <v>63</v>
      </c>
      <c r="N12" s="11"/>
      <c r="O12" s="4" t="n">
        <v>46326</v>
      </c>
      <c r="P12" s="5" t="n">
        <f aca="false">IF(V12="","",IF(W12&lt;&gt;0,NA(),SUMIFS(元出荷明細!$D$8:$D$57,元出荷明細!$A$8:$A$57,B12)))</f>
        <v>10</v>
      </c>
      <c r="Q12" s="5" t="n">
        <f aca="false">IF(V12="","",IF(W12&lt;&gt;0,NA(),SUMIFS($G$8:$G$57,$B$8:$B$57,B12,$E$8:$E$57,"有効",$F$8:$F$57,"確認済")))</f>
        <v>2</v>
      </c>
      <c r="R12" s="5" t="n">
        <f aca="false">IF(V12="","",IF(W12&lt;&gt;0,NA(),COUNTIFS($B$8:$B$57,B12,$E$8:$E$57,"有効",$F$8:$F$57,"未確認")))</f>
        <v>0</v>
      </c>
      <c r="S12" s="6" t="n">
        <f aca="false">IF(V12="","",IF(W12&lt;&gt;0,NA(),IF(R12&gt;0,"判定保留",P12-Q12)))</f>
        <v>8</v>
      </c>
      <c r="T12" s="6" t="str">
        <f aca="false">IF(V12="","",IF(W12&lt;&gt;0,NA(),IF(E12="取消","取消",IF(I12="未確認","判定保留",IF(I12&lt;&gt;"返金","対象外",IF(AND(K12="確認済",M12="確認済"),L12-N12,"判定保留"))))))</f>
        <v>対象外</v>
      </c>
      <c r="U12" s="8" t="str">
        <f aca="false">IF(V12="","",IF(W12&lt;&gt;0,NA(),IF(E12="取消","取消",IF(F12="未確認","受取未確認",IF(H12="未確認","検品未確認",IF(H12="要対応","検品要対応",IF(D12="未確認","理由未確認",IF(I12="未確認","方針未確認",IF(J12="未確認","実物処理未確認",IF(I12&lt;&gt;"返金","照合済",IF(K12="未確認","合意未確認",IF(M12="未確認","実績未確認",IF(T12&gt;0,"未返金",IF(T12&lt;0,"過返金","照合済"))))))))))))))</f>
        <v>実物処理未確認</v>
      </c>
      <c r="V12" s="8" t="str">
        <f aca="false">IF(COUNTA(A12:O12)=0,"",IF(NOT(AND(ISTEXT(A12),LEN(A12)=8,EXACT(LEFT(A12,4),"RET-"),ISNUMBER(FIND(MID(A12,5,1)&amp;"x","0x1x2x3x4x5x6x7x8x9x")),ISNUMBER(FIND(MID(A12,6,1)&amp;"x","0x1x2x3x4x5x6x7x8x9x")),ISNUMBER(FIND(MID(A12,7,1)&amp;"x","0x1x2x3x4x5x6x7x8x9x")),ISNUMBER(FIND(MID(A12,8,1)&amp;"x","0x1x2x3x4x5x6x7x8x9x")))),"返品IDはRET-と半角数字4桁",IF(COUNTIFS($A$8:$A$57,A12)&gt;1,"返品IDが重複",IF(NOT(AND(ISTEXT(B12),LEN(B12)=8,EXACT(LEFT(B12,4),"SAL-"),ISNUMBER(FIND(MID(B12,5,1)&amp;"x","0x1x2x3x4x5x6x7x8x9x")),ISNUMBER(FIND(MID(B12,6,1)&amp;"x","0x1x2x3x4x5x6x7x8x9x")),ISNUMBER(FIND(MID(B12,7,1)&amp;"x","0x1x2x3x4x5x6x7x8x9x")),ISNUMBER(FIND(MID(B12,8,1)&amp;"x","0x1x2x3x4x5x6x7x8x9x")))),"元明細IDはSAL-と半角数字4桁",IF(COUNTIFS(元出荷明細!$A$8:$A$57,B12)&lt;&gt;1,"元明細が一意にありません",IF(NOT(IF(ISNUMBER(C12),AND(C12&gt;=43831,C12&lt;=73050,C12=INT(C12)),FALSE())),"受付日は時刻なしで必須",IF(C12&lt;SUMIFS(元出荷明細!$C$8:$C$57,元出荷明細!$A$8:$A$57,B12),"受付日は元出荷日以上",IF(NOT(OR(D12="破損",D12="品違い",D12="数量違い",D12="その他",D12="未確認")),"理由を確認",IF(NOT(OR(E12="有効",E12="取消")),"記録状態を確認",IF(NOT(OR(F12="確認済",F12="未確認")),"受取区分を確認",IF(AND(F12="確認済",NOT(IF(ISNUMBER(G12),AND(G12&gt;=1,G12&lt;=1000000,G12=INT(G12)),FALSE()))),"受取数は1〜100万個整数で必須",IF(AND(F12="未確認",COUNTA(G12)&gt;0),"受取未確認の数量は空欄",IF(NOT(OR(H12="確認済",H12="未確認",H12="要対応")),"検品を確認",IF(AND(H12&lt;&gt;"未確認",F12&lt;&gt;"確認済"),"検品前に受取数量を確認",IF(NOT(OR(I12="未確認",I12="返金",I12="交換",I12="返却",I12="その他")),"方針を確認",IF(NOT(OR(J12="確認済",J12="未確認")),"実物処理を確認",IF(AND(J12="確認済",OR(H12&lt;&gt;"確認済",I12="未確認")),"実物処理済は検品/方針が必要",IF(AND(I12="返金",NOT(AND(OR(K12="確認済",K12="未確認"),OR(M12="確認済",M12="未確認")))),"返金は合意/実績を別確認",IF(AND(I12="未確認",NOT(AND(K12="未確認",M12="未確認"))),"方針未確認の金額区分は未確認",IF(AND(OR(I12="交換",I12="返却",I12="その他"),NOT(AND(K12="対象外",M12="対象外"))),"返金以外は金額区分が対象外",IF(AND(K12="確認済",NOT(IF(ISNUMBER(L12),AND(L12&gt;=0,L12&lt;=1000000000,L12=INT(L12)),FALSE()))),"確認済金額は0〜10億円整数",IF(AND(K12&lt;&gt;"確認済",COUNTA(L12)&gt;0),"未確認/対象外の金額は空欄",IF(AND(M12="確認済",NOT(IF(ISNUMBER(N12),AND(N12&gt;=0,N12&lt;=1000000000,N12=INT(N12)),FALSE()))),"確認済金額は0〜10億円整数",IF(AND(M12&lt;&gt;"確認済",COUNTA(N12)&gt;0),"未確認/対象外の金額は空欄",IF(NOT(IF(ISNUMBER(O12),AND(O12&gt;=43831,O12&lt;=73050,O12=INT(O12)),FALSE())),"記録確認日は時刻なしで必須",IF(OR(C12&gt;O12,O12&gt;返品の確認!$B$3),"受付日≦確認日≦基準日",IF(AND(E12="有効",SUMIFS($G$8:$G$57,$B$8:$B$57,B12,$E$8:$E$57,"有効",$F$8:$F$57,"確認済")&gt;SUMIFS(元出荷明細!$D$8:$D$57,元出荷明細!$A$8:$A$57,B12)),"全有効受取数が元出荷数を超過","確認済み")))))))))))))))))))))))))))</f>
        <v>確認済み</v>
      </c>
      <c r="W12" s="12" t="n">
        <f aca="false">IF(V12="","",IF(V12="確認済み",0,1))</f>
        <v>0</v>
      </c>
      <c r="X12" s="12" t="n">
        <f aca="false">IF(COUNTA(A12:O12)=0,IF(AND(V12="",W12="",P12="",Q12="",R12="",S12="",T12="",U12=""),0,1),IF(NOT(AND(ISTEXT(V12),V12=IF(COUNTA(A12:O12)=0,"",IF(NOT(AND(ISTEXT(A12),LEN(A12)=8,EXACT(LEFT(A12,4),"RET-"),ISNUMBER(FIND(MID(A12,5,1)&amp;"x","0x1x2x3x4x5x6x7x8x9x")),ISNUMBER(FIND(MID(A12,6,1)&amp;"x","0x1x2x3x4x5x6x7x8x9x")),ISNUMBER(FIND(MID(A12,7,1)&amp;"x","0x1x2x3x4x5x6x7x8x9x")),ISNUMBER(FIND(MID(A12,8,1)&amp;"x","0x1x2x3x4x5x6x7x8x9x")))),"返品IDはRET-と半角数字4桁",IF(COUNTIFS($A$8:$A$57,A12)&gt;1,"返品IDが重複",IF(NOT(AND(ISTEXT(B12),LEN(B12)=8,EXACT(LEFT(B12,4),"SAL-"),ISNUMBER(FIND(MID(B12,5,1)&amp;"x","0x1x2x3x4x5x6x7x8x9x")),ISNUMBER(FIND(MID(B12,6,1)&amp;"x","0x1x2x3x4x5x6x7x8x9x")),ISNUMBER(FIND(MID(B12,7,1)&amp;"x","0x1x2x3x4x5x6x7x8x9x")),ISNUMBER(FIND(MID(B12,8,1)&amp;"x","0x1x2x3x4x5x6x7x8x9x")))),"元明細IDはSAL-と半角数字4桁",IF(COUNTIFS(元出荷明細!$A$8:$A$57,B12)&lt;&gt;1,"元明細が一意にありません",IF(NOT(IF(ISNUMBER(C12),AND(C12&gt;=43831,C12&lt;=73050,C12=INT(C12)),FALSE())),"受付日は時刻なしで必須",IF(C12&lt;SUMIFS(元出荷明細!$C$8:$C$57,元出荷明細!$A$8:$A$57,B12),"受付日は元出荷日以上",IF(NOT(OR(D12="破損",D12="品違い",D12="数量違い",D12="その他",D12="未確認")),"理由を確認",IF(NOT(OR(E12="有効",E12="取消")),"記録状態を確認",IF(NOT(OR(F12="確認済",F12="未確認")),"受取区分を確認",IF(AND(F12="確認済",NOT(IF(ISNUMBER(G12),AND(G12&gt;=1,G12&lt;=1000000,G12=INT(G12)),FALSE()))),"受取数は1〜100万個整数で必須",IF(AND(F12="未確認",COUNTA(G12)&gt;0),"受取未確認の数量は空欄",IF(NOT(OR(H12="確認済",H12="未確認",H12="要対応")),"検品を確認",IF(AND(H12&lt;&gt;"未確認",F12&lt;&gt;"確認済"),"検品前に受取数量を確認",IF(NOT(OR(I12="未確認",I12="返金",I12="交換",I12="返却",I12="その他")),"方針を確認",IF(NOT(OR(J12="確認済",J12="未確認")),"実物処理を確認",IF(AND(J12="確認済",OR(H12&lt;&gt;"確認済",I12="未確認")),"実物処理済は検品/方針が必要",IF(AND(I12="返金",NOT(AND(OR(K12="確認済",K12="未確認"),OR(M12="確認済",M12="未確認")))),"返金は合意/実績を別確認",IF(AND(I12="未確認",NOT(AND(K12="未確認",M12="未確認"))),"方針未確認の金額区分は未確認",IF(AND(OR(I12="交換",I12="返却",I12="その他"),NOT(AND(K12="対象外",M12="対象外"))),"返金以外は金額区分が対象外",IF(AND(K12="確認済",NOT(IF(ISNUMBER(L12),AND(L12&gt;=0,L12&lt;=1000000000,L12=INT(L12)),FALSE()))),"確認済金額は0〜10億円整数",IF(AND(K12&lt;&gt;"確認済",COUNTA(L12)&gt;0),"未確認/対象外の金額は空欄",IF(AND(M12="確認済",NOT(IF(ISNUMBER(N12),AND(N12&gt;=0,N12&lt;=1000000000,N12=INT(N12)),FALSE()))),"確認済金額は0〜10億円整数",IF(AND(M12&lt;&gt;"確認済",COUNTA(N12)&gt;0),"未確認/対象外の金額は空欄",IF(NOT(IF(ISNUMBER(O12),AND(O12&gt;=43831,O12&lt;=73050,O12=INT(O12)),FALSE())),"記録確認日は時刻なしで必須",IF(OR(C12&gt;O12,O12&gt;返品の確認!$B$3),"受付日≦確認日≦基準日",IF(AND(E12="有効",SUMIFS($G$8:$G$57,$B$8:$B$57,B12,$E$8:$E$57,"有効",$F$8:$F$57,"確認済")&gt;SUMIFS(元出荷明細!$D$8:$D$57,元出荷明細!$A$8:$A$57,B12)),"全有効受取数が元出荷数を超過","確認済み"))))))))))))))))))))))))))),ISNUMBER(W12),W12=IF(V12="確認済み",0,1))),1,IF(W12&lt;&gt;0,0,IF(AND(ISNUMBER(P12),P12=SUMIFS(元出荷明細!$D$8:$D$57,元出荷明細!$A$8:$A$57,B12),ISNUMBER(Q12),Q12=SUMIFS($G$8:$G$57,$B$8:$B$57,B12,$E$8:$E$57,"有効",$F$8:$F$57,"確認済"),ISNUMBER(R12),R12=COUNTIFS($B$8:$B$57,B12,$E$8:$E$57,"有効",$F$8:$F$57,"未確認"),IF(R12&gt;0,ISTEXT(S12),ISNUMBER(S12)),S12=IF(R12&gt;0,"判定保留",P12-Q12),IF(AND(E12="有効",I12="返金",K12="確認済",M12="確認済"),ISNUMBER(T12),ISTEXT(T12)),T12=IF(E12="取消","取消",IF(I12="未確認","判定保留",IF(I12&lt;&gt;"返金","対象外",IF(AND(K12="確認済",M12="確認済"),L12-N12,"判定保留")))),ISTEXT(U12),U12=IF(E12="取消","取消",IF(F12="未確認","受取未確認",IF(H12="未確認","検品未確認",IF(H12="要対応","検品要対応",IF(D12="未確認","理由未確認",IF(I12="未確認","方針未確認",IF(J12="未確認","実物処理未確認",IF(I12&lt;&gt;"返金","照合済",IF(K12="未確認","合意未確認",IF(M12="未確認","実績未確認",IF(T12&gt;0,"未返金",IF(T12&lt;0,"過返金","照合済"))))))))))))),0,1))))</f>
        <v>0</v>
      </c>
    </row>
    <row r="13" customFormat="false" ht="32" hidden="false" customHeight="true" outlineLevel="0" collapsed="false">
      <c r="A13" s="9" t="s">
        <v>64</v>
      </c>
      <c r="B13" s="9" t="s">
        <v>65</v>
      </c>
      <c r="C13" s="4" t="n">
        <v>46310</v>
      </c>
      <c r="D13" s="10" t="s">
        <v>66</v>
      </c>
      <c r="E13" s="10" t="s">
        <v>49</v>
      </c>
      <c r="F13" s="10" t="s">
        <v>50</v>
      </c>
      <c r="G13" s="11" t="n">
        <v>1</v>
      </c>
      <c r="H13" s="10" t="s">
        <v>50</v>
      </c>
      <c r="I13" s="10" t="s">
        <v>51</v>
      </c>
      <c r="J13" s="10" t="s">
        <v>50</v>
      </c>
      <c r="K13" s="10" t="s">
        <v>50</v>
      </c>
      <c r="L13" s="11" t="n">
        <v>0</v>
      </c>
      <c r="M13" s="10" t="s">
        <v>50</v>
      </c>
      <c r="N13" s="11" t="n">
        <v>0</v>
      </c>
      <c r="O13" s="4" t="n">
        <v>46326</v>
      </c>
      <c r="P13" s="5" t="n">
        <f aca="false">IF(V13="","",IF(W13&lt;&gt;0,NA(),SUMIFS(元出荷明細!$D$8:$D$57,元出荷明細!$A$8:$A$57,B13)))</f>
        <v>10</v>
      </c>
      <c r="Q13" s="5" t="n">
        <f aca="false">IF(V13="","",IF(W13&lt;&gt;0,NA(),SUMIFS($G$8:$G$57,$B$8:$B$57,B13,$E$8:$E$57,"有効",$F$8:$F$57,"確認済")))</f>
        <v>1</v>
      </c>
      <c r="R13" s="5" t="n">
        <f aca="false">IF(V13="","",IF(W13&lt;&gt;0,NA(),COUNTIFS($B$8:$B$57,B13,$E$8:$E$57,"有効",$F$8:$F$57,"未確認")))</f>
        <v>0</v>
      </c>
      <c r="S13" s="6" t="n">
        <f aca="false">IF(V13="","",IF(W13&lt;&gt;0,NA(),IF(R13&gt;0,"判定保留",P13-Q13)))</f>
        <v>9</v>
      </c>
      <c r="T13" s="6" t="n">
        <f aca="false">IF(V13="","",IF(W13&lt;&gt;0,NA(),IF(E13="取消","取消",IF(I13="未確認","判定保留",IF(I13&lt;&gt;"返金","対象外",IF(AND(K13="確認済",M13="確認済"),L13-N13,"判定保留"))))))</f>
        <v>0</v>
      </c>
      <c r="U13" s="8" t="str">
        <f aca="false">IF(V13="","",IF(W13&lt;&gt;0,NA(),IF(E13="取消","取消",IF(F13="未確認","受取未確認",IF(H13="未確認","検品未確認",IF(H13="要対応","検品要対応",IF(D13="未確認","理由未確認",IF(I13="未確認","方針未確認",IF(J13="未確認","実物処理未確認",IF(I13&lt;&gt;"返金","照合済",IF(K13="未確認","合意未確認",IF(M13="未確認","実績未確認",IF(T13&gt;0,"未返金",IF(T13&lt;0,"過返金","照合済"))))))))))))))</f>
        <v>照合済</v>
      </c>
      <c r="V13" s="8" t="str">
        <f aca="false">IF(COUNTA(A13:O13)=0,"",IF(NOT(AND(ISTEXT(A13),LEN(A13)=8,EXACT(LEFT(A13,4),"RET-"),ISNUMBER(FIND(MID(A13,5,1)&amp;"x","0x1x2x3x4x5x6x7x8x9x")),ISNUMBER(FIND(MID(A13,6,1)&amp;"x","0x1x2x3x4x5x6x7x8x9x")),ISNUMBER(FIND(MID(A13,7,1)&amp;"x","0x1x2x3x4x5x6x7x8x9x")),ISNUMBER(FIND(MID(A13,8,1)&amp;"x","0x1x2x3x4x5x6x7x8x9x")))),"返品IDはRET-と半角数字4桁",IF(COUNTIFS($A$8:$A$57,A13)&gt;1,"返品IDが重複",IF(NOT(AND(ISTEXT(B13),LEN(B13)=8,EXACT(LEFT(B13,4),"SAL-"),ISNUMBER(FIND(MID(B13,5,1)&amp;"x","0x1x2x3x4x5x6x7x8x9x")),ISNUMBER(FIND(MID(B13,6,1)&amp;"x","0x1x2x3x4x5x6x7x8x9x")),ISNUMBER(FIND(MID(B13,7,1)&amp;"x","0x1x2x3x4x5x6x7x8x9x")),ISNUMBER(FIND(MID(B13,8,1)&amp;"x","0x1x2x3x4x5x6x7x8x9x")))),"元明細IDはSAL-と半角数字4桁",IF(COUNTIFS(元出荷明細!$A$8:$A$57,B13)&lt;&gt;1,"元明細が一意にありません",IF(NOT(IF(ISNUMBER(C13),AND(C13&gt;=43831,C13&lt;=73050,C13=INT(C13)),FALSE())),"受付日は時刻なしで必須",IF(C13&lt;SUMIFS(元出荷明細!$C$8:$C$57,元出荷明細!$A$8:$A$57,B13),"受付日は元出荷日以上",IF(NOT(OR(D13="破損",D13="品違い",D13="数量違い",D13="その他",D13="未確認")),"理由を確認",IF(NOT(OR(E13="有効",E13="取消")),"記録状態を確認",IF(NOT(OR(F13="確認済",F13="未確認")),"受取区分を確認",IF(AND(F13="確認済",NOT(IF(ISNUMBER(G13),AND(G13&gt;=1,G13&lt;=1000000,G13=INT(G13)),FALSE()))),"受取数は1〜100万個整数で必須",IF(AND(F13="未確認",COUNTA(G13)&gt;0),"受取未確認の数量は空欄",IF(NOT(OR(H13="確認済",H13="未確認",H13="要対応")),"検品を確認",IF(AND(H13&lt;&gt;"未確認",F13&lt;&gt;"確認済"),"検品前に受取数量を確認",IF(NOT(OR(I13="未確認",I13="返金",I13="交換",I13="返却",I13="その他")),"方針を確認",IF(NOT(OR(J13="確認済",J13="未確認")),"実物処理を確認",IF(AND(J13="確認済",OR(H13&lt;&gt;"確認済",I13="未確認")),"実物処理済は検品/方針が必要",IF(AND(I13="返金",NOT(AND(OR(K13="確認済",K13="未確認"),OR(M13="確認済",M13="未確認")))),"返金は合意/実績を別確認",IF(AND(I13="未確認",NOT(AND(K13="未確認",M13="未確認"))),"方針未確認の金額区分は未確認",IF(AND(OR(I13="交換",I13="返却",I13="その他"),NOT(AND(K13="対象外",M13="対象外"))),"返金以外は金額区分が対象外",IF(AND(K13="確認済",NOT(IF(ISNUMBER(L13),AND(L13&gt;=0,L13&lt;=1000000000,L13=INT(L13)),FALSE()))),"確認済金額は0〜10億円整数",IF(AND(K13&lt;&gt;"確認済",COUNTA(L13)&gt;0),"未確認/対象外の金額は空欄",IF(AND(M13="確認済",NOT(IF(ISNUMBER(N13),AND(N13&gt;=0,N13&lt;=1000000000,N13=INT(N13)),FALSE()))),"確認済金額は0〜10億円整数",IF(AND(M13&lt;&gt;"確認済",COUNTA(N13)&gt;0),"未確認/対象外の金額は空欄",IF(NOT(IF(ISNUMBER(O13),AND(O13&gt;=43831,O13&lt;=73050,O13=INT(O13)),FALSE())),"記録確認日は時刻なしで必須",IF(OR(C13&gt;O13,O13&gt;返品の確認!$B$3),"受付日≦確認日≦基準日",IF(AND(E13="有効",SUMIFS($G$8:$G$57,$B$8:$B$57,B13,$E$8:$E$57,"有効",$F$8:$F$57,"確認済")&gt;SUMIFS(元出荷明細!$D$8:$D$57,元出荷明細!$A$8:$A$57,B13)),"全有効受取数が元出荷数を超過","確認済み")))))))))))))))))))))))))))</f>
        <v>確認済み</v>
      </c>
      <c r="W13" s="12" t="n">
        <f aca="false">IF(V13="","",IF(V13="確認済み",0,1))</f>
        <v>0</v>
      </c>
      <c r="X13" s="12" t="n">
        <f aca="false">IF(COUNTA(A13:O13)=0,IF(AND(V13="",W13="",P13="",Q13="",R13="",S13="",T13="",U13=""),0,1),IF(NOT(AND(ISTEXT(V13),V13=IF(COUNTA(A13:O13)=0,"",IF(NOT(AND(ISTEXT(A13),LEN(A13)=8,EXACT(LEFT(A13,4),"RET-"),ISNUMBER(FIND(MID(A13,5,1)&amp;"x","0x1x2x3x4x5x6x7x8x9x")),ISNUMBER(FIND(MID(A13,6,1)&amp;"x","0x1x2x3x4x5x6x7x8x9x")),ISNUMBER(FIND(MID(A13,7,1)&amp;"x","0x1x2x3x4x5x6x7x8x9x")),ISNUMBER(FIND(MID(A13,8,1)&amp;"x","0x1x2x3x4x5x6x7x8x9x")))),"返品IDはRET-と半角数字4桁",IF(COUNTIFS($A$8:$A$57,A13)&gt;1,"返品IDが重複",IF(NOT(AND(ISTEXT(B13),LEN(B13)=8,EXACT(LEFT(B13,4),"SAL-"),ISNUMBER(FIND(MID(B13,5,1)&amp;"x","0x1x2x3x4x5x6x7x8x9x")),ISNUMBER(FIND(MID(B13,6,1)&amp;"x","0x1x2x3x4x5x6x7x8x9x")),ISNUMBER(FIND(MID(B13,7,1)&amp;"x","0x1x2x3x4x5x6x7x8x9x")),ISNUMBER(FIND(MID(B13,8,1)&amp;"x","0x1x2x3x4x5x6x7x8x9x")))),"元明細IDはSAL-と半角数字4桁",IF(COUNTIFS(元出荷明細!$A$8:$A$57,B13)&lt;&gt;1,"元明細が一意にありません",IF(NOT(IF(ISNUMBER(C13),AND(C13&gt;=43831,C13&lt;=73050,C13=INT(C13)),FALSE())),"受付日は時刻なしで必須",IF(C13&lt;SUMIFS(元出荷明細!$C$8:$C$57,元出荷明細!$A$8:$A$57,B13),"受付日は元出荷日以上",IF(NOT(OR(D13="破損",D13="品違い",D13="数量違い",D13="その他",D13="未確認")),"理由を確認",IF(NOT(OR(E13="有効",E13="取消")),"記録状態を確認",IF(NOT(OR(F13="確認済",F13="未確認")),"受取区分を確認",IF(AND(F13="確認済",NOT(IF(ISNUMBER(G13),AND(G13&gt;=1,G13&lt;=1000000,G13=INT(G13)),FALSE()))),"受取数は1〜100万個整数で必須",IF(AND(F13="未確認",COUNTA(G13)&gt;0),"受取未確認の数量は空欄",IF(NOT(OR(H13="確認済",H13="未確認",H13="要対応")),"検品を確認",IF(AND(H13&lt;&gt;"未確認",F13&lt;&gt;"確認済"),"検品前に受取数量を確認",IF(NOT(OR(I13="未確認",I13="返金",I13="交換",I13="返却",I13="その他")),"方針を確認",IF(NOT(OR(J13="確認済",J13="未確認")),"実物処理を確認",IF(AND(J13="確認済",OR(H13&lt;&gt;"確認済",I13="未確認")),"実物処理済は検品/方針が必要",IF(AND(I13="返金",NOT(AND(OR(K13="確認済",K13="未確認"),OR(M13="確認済",M13="未確認")))),"返金は合意/実績を別確認",IF(AND(I13="未確認",NOT(AND(K13="未確認",M13="未確認"))),"方針未確認の金額区分は未確認",IF(AND(OR(I13="交換",I13="返却",I13="その他"),NOT(AND(K13="対象外",M13="対象外"))),"返金以外は金額区分が対象外",IF(AND(K13="確認済",NOT(IF(ISNUMBER(L13),AND(L13&gt;=0,L13&lt;=1000000000,L13=INT(L13)),FALSE()))),"確認済金額は0〜10億円整数",IF(AND(K13&lt;&gt;"確認済",COUNTA(L13)&gt;0),"未確認/対象外の金額は空欄",IF(AND(M13="確認済",NOT(IF(ISNUMBER(N13),AND(N13&gt;=0,N13&lt;=1000000000,N13=INT(N13)),FALSE()))),"確認済金額は0〜10億円整数",IF(AND(M13&lt;&gt;"確認済",COUNTA(N13)&gt;0),"未確認/対象外の金額は空欄",IF(NOT(IF(ISNUMBER(O13),AND(O13&gt;=43831,O13&lt;=73050,O13=INT(O13)),FALSE())),"記録確認日は時刻なしで必須",IF(OR(C13&gt;O13,O13&gt;返品の確認!$B$3),"受付日≦確認日≦基準日",IF(AND(E13="有効",SUMIFS($G$8:$G$57,$B$8:$B$57,B13,$E$8:$E$57,"有効",$F$8:$F$57,"確認済")&gt;SUMIFS(元出荷明細!$D$8:$D$57,元出荷明細!$A$8:$A$57,B13)),"全有効受取数が元出荷数を超過","確認済み"))))))))))))))))))))))))))),ISNUMBER(W13),W13=IF(V13="確認済み",0,1))),1,IF(W13&lt;&gt;0,0,IF(AND(ISNUMBER(P13),P13=SUMIFS(元出荷明細!$D$8:$D$57,元出荷明細!$A$8:$A$57,B13),ISNUMBER(Q13),Q13=SUMIFS($G$8:$G$57,$B$8:$B$57,B13,$E$8:$E$57,"有効",$F$8:$F$57,"確認済"),ISNUMBER(R13),R13=COUNTIFS($B$8:$B$57,B13,$E$8:$E$57,"有効",$F$8:$F$57,"未確認"),IF(R13&gt;0,ISTEXT(S13),ISNUMBER(S13)),S13=IF(R13&gt;0,"判定保留",P13-Q13),IF(AND(E13="有効",I13="返金",K13="確認済",M13="確認済"),ISNUMBER(T13),ISTEXT(T13)),T13=IF(E13="取消","取消",IF(I13="未確認","判定保留",IF(I13&lt;&gt;"返金","対象外",IF(AND(K13="確認済",M13="確認済"),L13-N13,"判定保留")))),ISTEXT(U13),U13=IF(E13="取消","取消",IF(F13="未確認","受取未確認",IF(H13="未確認","検品未確認",IF(H13="要対応","検品要対応",IF(D13="未確認","理由未確認",IF(I13="未確認","方針未確認",IF(J13="未確認","実物処理未確認",IF(I13&lt;&gt;"返金","照合済",IF(K13="未確認","合意未確認",IF(M13="未確認","実績未確認",IF(T13&gt;0,"未返金",IF(T13&lt;0,"過返金","照合済"))))))))))))),0,1))))</f>
        <v>0</v>
      </c>
    </row>
    <row r="14" customFormat="false" ht="32" hidden="false" customHeight="true" outlineLevel="0" collapsed="false">
      <c r="A14" s="9" t="s">
        <v>67</v>
      </c>
      <c r="B14" s="9" t="s">
        <v>68</v>
      </c>
      <c r="C14" s="4" t="n">
        <v>46311</v>
      </c>
      <c r="D14" s="10" t="s">
        <v>48</v>
      </c>
      <c r="E14" s="10" t="s">
        <v>49</v>
      </c>
      <c r="F14" s="10" t="s">
        <v>50</v>
      </c>
      <c r="G14" s="11" t="n">
        <v>1</v>
      </c>
      <c r="H14" s="10" t="s">
        <v>50</v>
      </c>
      <c r="I14" s="10" t="s">
        <v>51</v>
      </c>
      <c r="J14" s="10" t="s">
        <v>50</v>
      </c>
      <c r="K14" s="10" t="s">
        <v>50</v>
      </c>
      <c r="L14" s="11" t="n">
        <v>1000</v>
      </c>
      <c r="M14" s="10" t="s">
        <v>50</v>
      </c>
      <c r="N14" s="11" t="n">
        <v>1200</v>
      </c>
      <c r="O14" s="4" t="n">
        <v>46326</v>
      </c>
      <c r="P14" s="5" t="n">
        <f aca="false">IF(V14="","",IF(W14&lt;&gt;0,NA(),SUMIFS(元出荷明細!$D$8:$D$57,元出荷明細!$A$8:$A$57,B14)))</f>
        <v>10</v>
      </c>
      <c r="Q14" s="5" t="n">
        <f aca="false">IF(V14="","",IF(W14&lt;&gt;0,NA(),SUMIFS($G$8:$G$57,$B$8:$B$57,B14,$E$8:$E$57,"有効",$F$8:$F$57,"確認済")))</f>
        <v>1</v>
      </c>
      <c r="R14" s="5" t="n">
        <f aca="false">IF(V14="","",IF(W14&lt;&gt;0,NA(),COUNTIFS($B$8:$B$57,B14,$E$8:$E$57,"有効",$F$8:$F$57,"未確認")))</f>
        <v>0</v>
      </c>
      <c r="S14" s="6" t="n">
        <f aca="false">IF(V14="","",IF(W14&lt;&gt;0,NA(),IF(R14&gt;0,"判定保留",P14-Q14)))</f>
        <v>9</v>
      </c>
      <c r="T14" s="6" t="n">
        <f aca="false">IF(V14="","",IF(W14&lt;&gt;0,NA(),IF(E14="取消","取消",IF(I14="未確認","判定保留",IF(I14&lt;&gt;"返金","対象外",IF(AND(K14="確認済",M14="確認済"),L14-N14,"判定保留"))))))</f>
        <v>-200</v>
      </c>
      <c r="U14" s="8" t="str">
        <f aca="false">IF(V14="","",IF(W14&lt;&gt;0,NA(),IF(E14="取消","取消",IF(F14="未確認","受取未確認",IF(H14="未確認","検品未確認",IF(H14="要対応","検品要対応",IF(D14="未確認","理由未確認",IF(I14="未確認","方針未確認",IF(J14="未確認","実物処理未確認",IF(I14&lt;&gt;"返金","照合済",IF(K14="未確認","合意未確認",IF(M14="未確認","実績未確認",IF(T14&gt;0,"未返金",IF(T14&lt;0,"過返金","照合済"))))))))))))))</f>
        <v>過返金</v>
      </c>
      <c r="V14" s="8" t="str">
        <f aca="false">IF(COUNTA(A14:O14)=0,"",IF(NOT(AND(ISTEXT(A14),LEN(A14)=8,EXACT(LEFT(A14,4),"RET-"),ISNUMBER(FIND(MID(A14,5,1)&amp;"x","0x1x2x3x4x5x6x7x8x9x")),ISNUMBER(FIND(MID(A14,6,1)&amp;"x","0x1x2x3x4x5x6x7x8x9x")),ISNUMBER(FIND(MID(A14,7,1)&amp;"x","0x1x2x3x4x5x6x7x8x9x")),ISNUMBER(FIND(MID(A14,8,1)&amp;"x","0x1x2x3x4x5x6x7x8x9x")))),"返品IDはRET-と半角数字4桁",IF(COUNTIFS($A$8:$A$57,A14)&gt;1,"返品IDが重複",IF(NOT(AND(ISTEXT(B14),LEN(B14)=8,EXACT(LEFT(B14,4),"SAL-"),ISNUMBER(FIND(MID(B14,5,1)&amp;"x","0x1x2x3x4x5x6x7x8x9x")),ISNUMBER(FIND(MID(B14,6,1)&amp;"x","0x1x2x3x4x5x6x7x8x9x")),ISNUMBER(FIND(MID(B14,7,1)&amp;"x","0x1x2x3x4x5x6x7x8x9x")),ISNUMBER(FIND(MID(B14,8,1)&amp;"x","0x1x2x3x4x5x6x7x8x9x")))),"元明細IDはSAL-と半角数字4桁",IF(COUNTIFS(元出荷明細!$A$8:$A$57,B14)&lt;&gt;1,"元明細が一意にありません",IF(NOT(IF(ISNUMBER(C14),AND(C14&gt;=43831,C14&lt;=73050,C14=INT(C14)),FALSE())),"受付日は時刻なしで必須",IF(C14&lt;SUMIFS(元出荷明細!$C$8:$C$57,元出荷明細!$A$8:$A$57,B14),"受付日は元出荷日以上",IF(NOT(OR(D14="破損",D14="品違い",D14="数量違い",D14="その他",D14="未確認")),"理由を確認",IF(NOT(OR(E14="有効",E14="取消")),"記録状態を確認",IF(NOT(OR(F14="確認済",F14="未確認")),"受取区分を確認",IF(AND(F14="確認済",NOT(IF(ISNUMBER(G14),AND(G14&gt;=1,G14&lt;=1000000,G14=INT(G14)),FALSE()))),"受取数は1〜100万個整数で必須",IF(AND(F14="未確認",COUNTA(G14)&gt;0),"受取未確認の数量は空欄",IF(NOT(OR(H14="確認済",H14="未確認",H14="要対応")),"検品を確認",IF(AND(H14&lt;&gt;"未確認",F14&lt;&gt;"確認済"),"検品前に受取数量を確認",IF(NOT(OR(I14="未確認",I14="返金",I14="交換",I14="返却",I14="その他")),"方針を確認",IF(NOT(OR(J14="確認済",J14="未確認")),"実物処理を確認",IF(AND(J14="確認済",OR(H14&lt;&gt;"確認済",I14="未確認")),"実物処理済は検品/方針が必要",IF(AND(I14="返金",NOT(AND(OR(K14="確認済",K14="未確認"),OR(M14="確認済",M14="未確認")))),"返金は合意/実績を別確認",IF(AND(I14="未確認",NOT(AND(K14="未確認",M14="未確認"))),"方針未確認の金額区分は未確認",IF(AND(OR(I14="交換",I14="返却",I14="その他"),NOT(AND(K14="対象外",M14="対象外"))),"返金以外は金額区分が対象外",IF(AND(K14="確認済",NOT(IF(ISNUMBER(L14),AND(L14&gt;=0,L14&lt;=1000000000,L14=INT(L14)),FALSE()))),"確認済金額は0〜10億円整数",IF(AND(K14&lt;&gt;"確認済",COUNTA(L14)&gt;0),"未確認/対象外の金額は空欄",IF(AND(M14="確認済",NOT(IF(ISNUMBER(N14),AND(N14&gt;=0,N14&lt;=1000000000,N14=INT(N14)),FALSE()))),"確認済金額は0〜10億円整数",IF(AND(M14&lt;&gt;"確認済",COUNTA(N14)&gt;0),"未確認/対象外の金額は空欄",IF(NOT(IF(ISNUMBER(O14),AND(O14&gt;=43831,O14&lt;=73050,O14=INT(O14)),FALSE())),"記録確認日は時刻なしで必須",IF(OR(C14&gt;O14,O14&gt;返品の確認!$B$3),"受付日≦確認日≦基準日",IF(AND(E14="有効",SUMIFS($G$8:$G$57,$B$8:$B$57,B14,$E$8:$E$57,"有効",$F$8:$F$57,"確認済")&gt;SUMIFS(元出荷明細!$D$8:$D$57,元出荷明細!$A$8:$A$57,B14)),"全有効受取数が元出荷数を超過","確認済み")))))))))))))))))))))))))))</f>
        <v>確認済み</v>
      </c>
      <c r="W14" s="12" t="n">
        <f aca="false">IF(V14="","",IF(V14="確認済み",0,1))</f>
        <v>0</v>
      </c>
      <c r="X14" s="12" t="n">
        <f aca="false">IF(COUNTA(A14:O14)=0,IF(AND(V14="",W14="",P14="",Q14="",R14="",S14="",T14="",U14=""),0,1),IF(NOT(AND(ISTEXT(V14),V14=IF(COUNTA(A14:O14)=0,"",IF(NOT(AND(ISTEXT(A14),LEN(A14)=8,EXACT(LEFT(A14,4),"RET-"),ISNUMBER(FIND(MID(A14,5,1)&amp;"x","0x1x2x3x4x5x6x7x8x9x")),ISNUMBER(FIND(MID(A14,6,1)&amp;"x","0x1x2x3x4x5x6x7x8x9x")),ISNUMBER(FIND(MID(A14,7,1)&amp;"x","0x1x2x3x4x5x6x7x8x9x")),ISNUMBER(FIND(MID(A14,8,1)&amp;"x","0x1x2x3x4x5x6x7x8x9x")))),"返品IDはRET-と半角数字4桁",IF(COUNTIFS($A$8:$A$57,A14)&gt;1,"返品IDが重複",IF(NOT(AND(ISTEXT(B14),LEN(B14)=8,EXACT(LEFT(B14,4),"SAL-"),ISNUMBER(FIND(MID(B14,5,1)&amp;"x","0x1x2x3x4x5x6x7x8x9x")),ISNUMBER(FIND(MID(B14,6,1)&amp;"x","0x1x2x3x4x5x6x7x8x9x")),ISNUMBER(FIND(MID(B14,7,1)&amp;"x","0x1x2x3x4x5x6x7x8x9x")),ISNUMBER(FIND(MID(B14,8,1)&amp;"x","0x1x2x3x4x5x6x7x8x9x")))),"元明細IDはSAL-と半角数字4桁",IF(COUNTIFS(元出荷明細!$A$8:$A$57,B14)&lt;&gt;1,"元明細が一意にありません",IF(NOT(IF(ISNUMBER(C14),AND(C14&gt;=43831,C14&lt;=73050,C14=INT(C14)),FALSE())),"受付日は時刻なしで必須",IF(C14&lt;SUMIFS(元出荷明細!$C$8:$C$57,元出荷明細!$A$8:$A$57,B14),"受付日は元出荷日以上",IF(NOT(OR(D14="破損",D14="品違い",D14="数量違い",D14="その他",D14="未確認")),"理由を確認",IF(NOT(OR(E14="有効",E14="取消")),"記録状態を確認",IF(NOT(OR(F14="確認済",F14="未確認")),"受取区分を確認",IF(AND(F14="確認済",NOT(IF(ISNUMBER(G14),AND(G14&gt;=1,G14&lt;=1000000,G14=INT(G14)),FALSE()))),"受取数は1〜100万個整数で必須",IF(AND(F14="未確認",COUNTA(G14)&gt;0),"受取未確認の数量は空欄",IF(NOT(OR(H14="確認済",H14="未確認",H14="要対応")),"検品を確認",IF(AND(H14&lt;&gt;"未確認",F14&lt;&gt;"確認済"),"検品前に受取数量を確認",IF(NOT(OR(I14="未確認",I14="返金",I14="交換",I14="返却",I14="その他")),"方針を確認",IF(NOT(OR(J14="確認済",J14="未確認")),"実物処理を確認",IF(AND(J14="確認済",OR(H14&lt;&gt;"確認済",I14="未確認")),"実物処理済は検品/方針が必要",IF(AND(I14="返金",NOT(AND(OR(K14="確認済",K14="未確認"),OR(M14="確認済",M14="未確認")))),"返金は合意/実績を別確認",IF(AND(I14="未確認",NOT(AND(K14="未確認",M14="未確認"))),"方針未確認の金額区分は未確認",IF(AND(OR(I14="交換",I14="返却",I14="その他"),NOT(AND(K14="対象外",M14="対象外"))),"返金以外は金額区分が対象外",IF(AND(K14="確認済",NOT(IF(ISNUMBER(L14),AND(L14&gt;=0,L14&lt;=1000000000,L14=INT(L14)),FALSE()))),"確認済金額は0〜10億円整数",IF(AND(K14&lt;&gt;"確認済",COUNTA(L14)&gt;0),"未確認/対象外の金額は空欄",IF(AND(M14="確認済",NOT(IF(ISNUMBER(N14),AND(N14&gt;=0,N14&lt;=1000000000,N14=INT(N14)),FALSE()))),"確認済金額は0〜10億円整数",IF(AND(M14&lt;&gt;"確認済",COUNTA(N14)&gt;0),"未確認/対象外の金額は空欄",IF(NOT(IF(ISNUMBER(O14),AND(O14&gt;=43831,O14&lt;=73050,O14=INT(O14)),FALSE())),"記録確認日は時刻なしで必須",IF(OR(C14&gt;O14,O14&gt;返品の確認!$B$3),"受付日≦確認日≦基準日",IF(AND(E14="有効",SUMIFS($G$8:$G$57,$B$8:$B$57,B14,$E$8:$E$57,"有効",$F$8:$F$57,"確認済")&gt;SUMIFS(元出荷明細!$D$8:$D$57,元出荷明細!$A$8:$A$57,B14)),"全有効受取数が元出荷数を超過","確認済み"))))))))))))))))))))))))))),ISNUMBER(W14),W14=IF(V14="確認済み",0,1))),1,IF(W14&lt;&gt;0,0,IF(AND(ISNUMBER(P14),P14=SUMIFS(元出荷明細!$D$8:$D$57,元出荷明細!$A$8:$A$57,B14),ISNUMBER(Q14),Q14=SUMIFS($G$8:$G$57,$B$8:$B$57,B14,$E$8:$E$57,"有効",$F$8:$F$57,"確認済"),ISNUMBER(R14),R14=COUNTIFS($B$8:$B$57,B14,$E$8:$E$57,"有効",$F$8:$F$57,"未確認"),IF(R14&gt;0,ISTEXT(S14),ISNUMBER(S14)),S14=IF(R14&gt;0,"判定保留",P14-Q14),IF(AND(E14="有効",I14="返金",K14="確認済",M14="確認済"),ISNUMBER(T14),ISTEXT(T14)),T14=IF(E14="取消","取消",IF(I14="未確認","判定保留",IF(I14&lt;&gt;"返金","対象外",IF(AND(K14="確認済",M14="確認済"),L14-N14,"判定保留")))),ISTEXT(U14),U14=IF(E14="取消","取消",IF(F14="未確認","受取未確認",IF(H14="未確認","検品未確認",IF(H14="要対応","検品要対応",IF(D14="未確認","理由未確認",IF(I14="未確認","方針未確認",IF(J14="未確認","実物処理未確認",IF(I14&lt;&gt;"返金","照合済",IF(K14="未確認","合意未確認",IF(M14="未確認","実績未確認",IF(T14&gt;0,"未返金",IF(T14&lt;0,"過返金","照合済"))))))))))))),0,1))))</f>
        <v>0</v>
      </c>
    </row>
    <row r="15" customFormat="false" ht="32" hidden="false" customHeight="true" outlineLevel="0" collapsed="false">
      <c r="A15" s="9" t="s">
        <v>69</v>
      </c>
      <c r="B15" s="9" t="s">
        <v>70</v>
      </c>
      <c r="C15" s="4" t="n">
        <v>46312</v>
      </c>
      <c r="D15" s="10" t="s">
        <v>71</v>
      </c>
      <c r="E15" s="10" t="s">
        <v>72</v>
      </c>
      <c r="F15" s="10" t="s">
        <v>50</v>
      </c>
      <c r="G15" s="11" t="n">
        <v>5</v>
      </c>
      <c r="H15" s="10" t="s">
        <v>56</v>
      </c>
      <c r="I15" s="10" t="s">
        <v>56</v>
      </c>
      <c r="J15" s="10" t="s">
        <v>56</v>
      </c>
      <c r="K15" s="10" t="s">
        <v>56</v>
      </c>
      <c r="L15" s="11"/>
      <c r="M15" s="10" t="s">
        <v>56</v>
      </c>
      <c r="N15" s="11"/>
      <c r="O15" s="4" t="n">
        <v>46326</v>
      </c>
      <c r="P15" s="5" t="n">
        <f aca="false">IF(V15="","",IF(W15&lt;&gt;0,NA(),SUMIFS(元出荷明細!$D$8:$D$57,元出荷明細!$A$8:$A$57,B15)))</f>
        <v>10</v>
      </c>
      <c r="Q15" s="5" t="n">
        <f aca="false">IF(V15="","",IF(W15&lt;&gt;0,NA(),SUMIFS($G$8:$G$57,$B$8:$B$57,B15,$E$8:$E$57,"有効",$F$8:$F$57,"確認済")))</f>
        <v>0</v>
      </c>
      <c r="R15" s="5" t="n">
        <f aca="false">IF(V15="","",IF(W15&lt;&gt;0,NA(),COUNTIFS($B$8:$B$57,B15,$E$8:$E$57,"有効",$F$8:$F$57,"未確認")))</f>
        <v>0</v>
      </c>
      <c r="S15" s="6" t="n">
        <f aca="false">IF(V15="","",IF(W15&lt;&gt;0,NA(),IF(R15&gt;0,"判定保留",P15-Q15)))</f>
        <v>10</v>
      </c>
      <c r="T15" s="6" t="str">
        <f aca="false">IF(V15="","",IF(W15&lt;&gt;0,NA(),IF(E15="取消","取消",IF(I15="未確認","判定保留",IF(I15&lt;&gt;"返金","対象外",IF(AND(K15="確認済",M15="確認済"),L15-N15,"判定保留"))))))</f>
        <v>取消</v>
      </c>
      <c r="U15" s="8" t="str">
        <f aca="false">IF(V15="","",IF(W15&lt;&gt;0,NA(),IF(E15="取消","取消",IF(F15="未確認","受取未確認",IF(H15="未確認","検品未確認",IF(H15="要対応","検品要対応",IF(D15="未確認","理由未確認",IF(I15="未確認","方針未確認",IF(J15="未確認","実物処理未確認",IF(I15&lt;&gt;"返金","照合済",IF(K15="未確認","合意未確認",IF(M15="未確認","実績未確認",IF(T15&gt;0,"未返金",IF(T15&lt;0,"過返金","照合済"))))))))))))))</f>
        <v>取消</v>
      </c>
      <c r="V15" s="8" t="str">
        <f aca="false">IF(COUNTA(A15:O15)=0,"",IF(NOT(AND(ISTEXT(A15),LEN(A15)=8,EXACT(LEFT(A15,4),"RET-"),ISNUMBER(FIND(MID(A15,5,1)&amp;"x","0x1x2x3x4x5x6x7x8x9x")),ISNUMBER(FIND(MID(A15,6,1)&amp;"x","0x1x2x3x4x5x6x7x8x9x")),ISNUMBER(FIND(MID(A15,7,1)&amp;"x","0x1x2x3x4x5x6x7x8x9x")),ISNUMBER(FIND(MID(A15,8,1)&amp;"x","0x1x2x3x4x5x6x7x8x9x")))),"返品IDはRET-と半角数字4桁",IF(COUNTIFS($A$8:$A$57,A15)&gt;1,"返品IDが重複",IF(NOT(AND(ISTEXT(B15),LEN(B15)=8,EXACT(LEFT(B15,4),"SAL-"),ISNUMBER(FIND(MID(B15,5,1)&amp;"x","0x1x2x3x4x5x6x7x8x9x")),ISNUMBER(FIND(MID(B15,6,1)&amp;"x","0x1x2x3x4x5x6x7x8x9x")),ISNUMBER(FIND(MID(B15,7,1)&amp;"x","0x1x2x3x4x5x6x7x8x9x")),ISNUMBER(FIND(MID(B15,8,1)&amp;"x","0x1x2x3x4x5x6x7x8x9x")))),"元明細IDはSAL-と半角数字4桁",IF(COUNTIFS(元出荷明細!$A$8:$A$57,B15)&lt;&gt;1,"元明細が一意にありません",IF(NOT(IF(ISNUMBER(C15),AND(C15&gt;=43831,C15&lt;=73050,C15=INT(C15)),FALSE())),"受付日は時刻なしで必須",IF(C15&lt;SUMIFS(元出荷明細!$C$8:$C$57,元出荷明細!$A$8:$A$57,B15),"受付日は元出荷日以上",IF(NOT(OR(D15="破損",D15="品違い",D15="数量違い",D15="その他",D15="未確認")),"理由を確認",IF(NOT(OR(E15="有効",E15="取消")),"記録状態を確認",IF(NOT(OR(F15="確認済",F15="未確認")),"受取区分を確認",IF(AND(F15="確認済",NOT(IF(ISNUMBER(G15),AND(G15&gt;=1,G15&lt;=1000000,G15=INT(G15)),FALSE()))),"受取数は1〜100万個整数で必須",IF(AND(F15="未確認",COUNTA(G15)&gt;0),"受取未確認の数量は空欄",IF(NOT(OR(H15="確認済",H15="未確認",H15="要対応")),"検品を確認",IF(AND(H15&lt;&gt;"未確認",F15&lt;&gt;"確認済"),"検品前に受取数量を確認",IF(NOT(OR(I15="未確認",I15="返金",I15="交換",I15="返却",I15="その他")),"方針を確認",IF(NOT(OR(J15="確認済",J15="未確認")),"実物処理を確認",IF(AND(J15="確認済",OR(H15&lt;&gt;"確認済",I15="未確認")),"実物処理済は検品/方針が必要",IF(AND(I15="返金",NOT(AND(OR(K15="確認済",K15="未確認"),OR(M15="確認済",M15="未確認")))),"返金は合意/実績を別確認",IF(AND(I15="未確認",NOT(AND(K15="未確認",M15="未確認"))),"方針未確認の金額区分は未確認",IF(AND(OR(I15="交換",I15="返却",I15="その他"),NOT(AND(K15="対象外",M15="対象外"))),"返金以外は金額区分が対象外",IF(AND(K15="確認済",NOT(IF(ISNUMBER(L15),AND(L15&gt;=0,L15&lt;=1000000000,L15=INT(L15)),FALSE()))),"確認済金額は0〜10億円整数",IF(AND(K15&lt;&gt;"確認済",COUNTA(L15)&gt;0),"未確認/対象外の金額は空欄",IF(AND(M15="確認済",NOT(IF(ISNUMBER(N15),AND(N15&gt;=0,N15&lt;=1000000000,N15=INT(N15)),FALSE()))),"確認済金額は0〜10億円整数",IF(AND(M15&lt;&gt;"確認済",COUNTA(N15)&gt;0),"未確認/対象外の金額は空欄",IF(NOT(IF(ISNUMBER(O15),AND(O15&gt;=43831,O15&lt;=73050,O15=INT(O15)),FALSE())),"記録確認日は時刻なしで必須",IF(OR(C15&gt;O15,O15&gt;返品の確認!$B$3),"受付日≦確認日≦基準日",IF(AND(E15="有効",SUMIFS($G$8:$G$57,$B$8:$B$57,B15,$E$8:$E$57,"有効",$F$8:$F$57,"確認済")&gt;SUMIFS(元出荷明細!$D$8:$D$57,元出荷明細!$A$8:$A$57,B15)),"全有効受取数が元出荷数を超過","確認済み")))))))))))))))))))))))))))</f>
        <v>確認済み</v>
      </c>
      <c r="W15" s="12" t="n">
        <f aca="false">IF(V15="","",IF(V15="確認済み",0,1))</f>
        <v>0</v>
      </c>
      <c r="X15" s="12" t="n">
        <f aca="false">IF(COUNTA(A15:O15)=0,IF(AND(V15="",W15="",P15="",Q15="",R15="",S15="",T15="",U15=""),0,1),IF(NOT(AND(ISTEXT(V15),V15=IF(COUNTA(A15:O15)=0,"",IF(NOT(AND(ISTEXT(A15),LEN(A15)=8,EXACT(LEFT(A15,4),"RET-"),ISNUMBER(FIND(MID(A15,5,1)&amp;"x","0x1x2x3x4x5x6x7x8x9x")),ISNUMBER(FIND(MID(A15,6,1)&amp;"x","0x1x2x3x4x5x6x7x8x9x")),ISNUMBER(FIND(MID(A15,7,1)&amp;"x","0x1x2x3x4x5x6x7x8x9x")),ISNUMBER(FIND(MID(A15,8,1)&amp;"x","0x1x2x3x4x5x6x7x8x9x")))),"返品IDはRET-と半角数字4桁",IF(COUNTIFS($A$8:$A$57,A15)&gt;1,"返品IDが重複",IF(NOT(AND(ISTEXT(B15),LEN(B15)=8,EXACT(LEFT(B15,4),"SAL-"),ISNUMBER(FIND(MID(B15,5,1)&amp;"x","0x1x2x3x4x5x6x7x8x9x")),ISNUMBER(FIND(MID(B15,6,1)&amp;"x","0x1x2x3x4x5x6x7x8x9x")),ISNUMBER(FIND(MID(B15,7,1)&amp;"x","0x1x2x3x4x5x6x7x8x9x")),ISNUMBER(FIND(MID(B15,8,1)&amp;"x","0x1x2x3x4x5x6x7x8x9x")))),"元明細IDはSAL-と半角数字4桁",IF(COUNTIFS(元出荷明細!$A$8:$A$57,B15)&lt;&gt;1,"元明細が一意にありません",IF(NOT(IF(ISNUMBER(C15),AND(C15&gt;=43831,C15&lt;=73050,C15=INT(C15)),FALSE())),"受付日は時刻なしで必須",IF(C15&lt;SUMIFS(元出荷明細!$C$8:$C$57,元出荷明細!$A$8:$A$57,B15),"受付日は元出荷日以上",IF(NOT(OR(D15="破損",D15="品違い",D15="数量違い",D15="その他",D15="未確認")),"理由を確認",IF(NOT(OR(E15="有効",E15="取消")),"記録状態を確認",IF(NOT(OR(F15="確認済",F15="未確認")),"受取区分を確認",IF(AND(F15="確認済",NOT(IF(ISNUMBER(G15),AND(G15&gt;=1,G15&lt;=1000000,G15=INT(G15)),FALSE()))),"受取数は1〜100万個整数で必須",IF(AND(F15="未確認",COUNTA(G15)&gt;0),"受取未確認の数量は空欄",IF(NOT(OR(H15="確認済",H15="未確認",H15="要対応")),"検品を確認",IF(AND(H15&lt;&gt;"未確認",F15&lt;&gt;"確認済"),"検品前に受取数量を確認",IF(NOT(OR(I15="未確認",I15="返金",I15="交換",I15="返却",I15="その他")),"方針を確認",IF(NOT(OR(J15="確認済",J15="未確認")),"実物処理を確認",IF(AND(J15="確認済",OR(H15&lt;&gt;"確認済",I15="未確認")),"実物処理済は検品/方針が必要",IF(AND(I15="返金",NOT(AND(OR(K15="確認済",K15="未確認"),OR(M15="確認済",M15="未確認")))),"返金は合意/実績を別確認",IF(AND(I15="未確認",NOT(AND(K15="未確認",M15="未確認"))),"方針未確認の金額区分は未確認",IF(AND(OR(I15="交換",I15="返却",I15="その他"),NOT(AND(K15="対象外",M15="対象外"))),"返金以外は金額区分が対象外",IF(AND(K15="確認済",NOT(IF(ISNUMBER(L15),AND(L15&gt;=0,L15&lt;=1000000000,L15=INT(L15)),FALSE()))),"確認済金額は0〜10億円整数",IF(AND(K15&lt;&gt;"確認済",COUNTA(L15)&gt;0),"未確認/対象外の金額は空欄",IF(AND(M15="確認済",NOT(IF(ISNUMBER(N15),AND(N15&gt;=0,N15&lt;=1000000000,N15=INT(N15)),FALSE()))),"確認済金額は0〜10億円整数",IF(AND(M15&lt;&gt;"確認済",COUNTA(N15)&gt;0),"未確認/対象外の金額は空欄",IF(NOT(IF(ISNUMBER(O15),AND(O15&gt;=43831,O15&lt;=73050,O15=INT(O15)),FALSE())),"記録確認日は時刻なしで必須",IF(OR(C15&gt;O15,O15&gt;返品の確認!$B$3),"受付日≦確認日≦基準日",IF(AND(E15="有効",SUMIFS($G$8:$G$57,$B$8:$B$57,B15,$E$8:$E$57,"有効",$F$8:$F$57,"確認済")&gt;SUMIFS(元出荷明細!$D$8:$D$57,元出荷明細!$A$8:$A$57,B15)),"全有効受取数が元出荷数を超過","確認済み"))))))))))))))))))))))))))),ISNUMBER(W15),W15=IF(V15="確認済み",0,1))),1,IF(W15&lt;&gt;0,0,IF(AND(ISNUMBER(P15),P15=SUMIFS(元出荷明細!$D$8:$D$57,元出荷明細!$A$8:$A$57,B15),ISNUMBER(Q15),Q15=SUMIFS($G$8:$G$57,$B$8:$B$57,B15,$E$8:$E$57,"有効",$F$8:$F$57,"確認済"),ISNUMBER(R15),R15=COUNTIFS($B$8:$B$57,B15,$E$8:$E$57,"有効",$F$8:$F$57,"未確認"),IF(R15&gt;0,ISTEXT(S15),ISNUMBER(S15)),S15=IF(R15&gt;0,"判定保留",P15-Q15),IF(AND(E15="有効",I15="返金",K15="確認済",M15="確認済"),ISNUMBER(T15),ISTEXT(T15)),T15=IF(E15="取消","取消",IF(I15="未確認","判定保留",IF(I15&lt;&gt;"返金","対象外",IF(AND(K15="確認済",M15="確認済"),L15-N15,"判定保留")))),ISTEXT(U15),U15=IF(E15="取消","取消",IF(F15="未確認","受取未確認",IF(H15="未確認","検品未確認",IF(H15="要対応","検品要対応",IF(D15="未確認","理由未確認",IF(I15="未確認","方針未確認",IF(J15="未確認","実物処理未確認",IF(I15&lt;&gt;"返金","照合済",IF(K15="未確認","合意未確認",IF(M15="未確認","実績未確認",IF(T15&gt;0,"未返金",IF(T15&lt;0,"過返金","照合済"))))))))))))),0,1))))</f>
        <v>0</v>
      </c>
    </row>
    <row r="16" customFormat="false" ht="32" hidden="false" customHeight="true" outlineLevel="0" collapsed="false">
      <c r="A16" s="9" t="s">
        <v>73</v>
      </c>
      <c r="B16" s="9" t="s">
        <v>74</v>
      </c>
      <c r="C16" s="4" t="n">
        <v>46313</v>
      </c>
      <c r="D16" s="10" t="s">
        <v>66</v>
      </c>
      <c r="E16" s="10" t="s">
        <v>49</v>
      </c>
      <c r="F16" s="10" t="s">
        <v>50</v>
      </c>
      <c r="G16" s="11" t="n">
        <v>4</v>
      </c>
      <c r="H16" s="10" t="s">
        <v>50</v>
      </c>
      <c r="I16" s="10" t="s">
        <v>75</v>
      </c>
      <c r="J16" s="10" t="s">
        <v>50</v>
      </c>
      <c r="K16" s="10" t="s">
        <v>63</v>
      </c>
      <c r="L16" s="11"/>
      <c r="M16" s="10" t="s">
        <v>63</v>
      </c>
      <c r="N16" s="11"/>
      <c r="O16" s="4" t="n">
        <v>46326</v>
      </c>
      <c r="P16" s="5" t="n">
        <f aca="false">IF(V16="","",IF(W16&lt;&gt;0,NA(),SUMIFS(元出荷明細!$D$8:$D$57,元出荷明細!$A$8:$A$57,B16)))</f>
        <v>10</v>
      </c>
      <c r="Q16" s="5" t="n">
        <f aca="false">IF(V16="","",IF(W16&lt;&gt;0,NA(),SUMIFS($G$8:$G$57,$B$8:$B$57,B16,$E$8:$E$57,"有効",$F$8:$F$57,"確認済")))</f>
        <v>4</v>
      </c>
      <c r="R16" s="5" t="n">
        <f aca="false">IF(V16="","",IF(W16&lt;&gt;0,NA(),COUNTIFS($B$8:$B$57,B16,$E$8:$E$57,"有効",$F$8:$F$57,"未確認")))</f>
        <v>0</v>
      </c>
      <c r="S16" s="6" t="n">
        <f aca="false">IF(V16="","",IF(W16&lt;&gt;0,NA(),IF(R16&gt;0,"判定保留",P16-Q16)))</f>
        <v>6</v>
      </c>
      <c r="T16" s="6" t="str">
        <f aca="false">IF(V16="","",IF(W16&lt;&gt;0,NA(),IF(E16="取消","取消",IF(I16="未確認","判定保留",IF(I16&lt;&gt;"返金","対象外",IF(AND(K16="確認済",M16="確認済"),L16-N16,"判定保留"))))))</f>
        <v>対象外</v>
      </c>
      <c r="U16" s="8" t="str">
        <f aca="false">IF(V16="","",IF(W16&lt;&gt;0,NA(),IF(E16="取消","取消",IF(F16="未確認","受取未確認",IF(H16="未確認","検品未確認",IF(H16="要対応","検品要対応",IF(D16="未確認","理由未確認",IF(I16="未確認","方針未確認",IF(J16="未確認","実物処理未確認",IF(I16&lt;&gt;"返金","照合済",IF(K16="未確認","合意未確認",IF(M16="未確認","実績未確認",IF(T16&gt;0,"未返金",IF(T16&lt;0,"過返金","照合済"))))))))))))))</f>
        <v>照合済</v>
      </c>
      <c r="V16" s="8" t="str">
        <f aca="false">IF(COUNTA(A16:O16)=0,"",IF(NOT(AND(ISTEXT(A16),LEN(A16)=8,EXACT(LEFT(A16,4),"RET-"),ISNUMBER(FIND(MID(A16,5,1)&amp;"x","0x1x2x3x4x5x6x7x8x9x")),ISNUMBER(FIND(MID(A16,6,1)&amp;"x","0x1x2x3x4x5x6x7x8x9x")),ISNUMBER(FIND(MID(A16,7,1)&amp;"x","0x1x2x3x4x5x6x7x8x9x")),ISNUMBER(FIND(MID(A16,8,1)&amp;"x","0x1x2x3x4x5x6x7x8x9x")))),"返品IDはRET-と半角数字4桁",IF(COUNTIFS($A$8:$A$57,A16)&gt;1,"返品IDが重複",IF(NOT(AND(ISTEXT(B16),LEN(B16)=8,EXACT(LEFT(B16,4),"SAL-"),ISNUMBER(FIND(MID(B16,5,1)&amp;"x","0x1x2x3x4x5x6x7x8x9x")),ISNUMBER(FIND(MID(B16,6,1)&amp;"x","0x1x2x3x4x5x6x7x8x9x")),ISNUMBER(FIND(MID(B16,7,1)&amp;"x","0x1x2x3x4x5x6x7x8x9x")),ISNUMBER(FIND(MID(B16,8,1)&amp;"x","0x1x2x3x4x5x6x7x8x9x")))),"元明細IDはSAL-と半角数字4桁",IF(COUNTIFS(元出荷明細!$A$8:$A$57,B16)&lt;&gt;1,"元明細が一意にありません",IF(NOT(IF(ISNUMBER(C16),AND(C16&gt;=43831,C16&lt;=73050,C16=INT(C16)),FALSE())),"受付日は時刻なしで必須",IF(C16&lt;SUMIFS(元出荷明細!$C$8:$C$57,元出荷明細!$A$8:$A$57,B16),"受付日は元出荷日以上",IF(NOT(OR(D16="破損",D16="品違い",D16="数量違い",D16="その他",D16="未確認")),"理由を確認",IF(NOT(OR(E16="有効",E16="取消")),"記録状態を確認",IF(NOT(OR(F16="確認済",F16="未確認")),"受取区分を確認",IF(AND(F16="確認済",NOT(IF(ISNUMBER(G16),AND(G16&gt;=1,G16&lt;=1000000,G16=INT(G16)),FALSE()))),"受取数は1〜100万個整数で必須",IF(AND(F16="未確認",COUNTA(G16)&gt;0),"受取未確認の数量は空欄",IF(NOT(OR(H16="確認済",H16="未確認",H16="要対応")),"検品を確認",IF(AND(H16&lt;&gt;"未確認",F16&lt;&gt;"確認済"),"検品前に受取数量を確認",IF(NOT(OR(I16="未確認",I16="返金",I16="交換",I16="返却",I16="その他")),"方針を確認",IF(NOT(OR(J16="確認済",J16="未確認")),"実物処理を確認",IF(AND(J16="確認済",OR(H16&lt;&gt;"確認済",I16="未確認")),"実物処理済は検品/方針が必要",IF(AND(I16="返金",NOT(AND(OR(K16="確認済",K16="未確認"),OR(M16="確認済",M16="未確認")))),"返金は合意/実績を別確認",IF(AND(I16="未確認",NOT(AND(K16="未確認",M16="未確認"))),"方針未確認の金額区分は未確認",IF(AND(OR(I16="交換",I16="返却",I16="その他"),NOT(AND(K16="対象外",M16="対象外"))),"返金以外は金額区分が対象外",IF(AND(K16="確認済",NOT(IF(ISNUMBER(L16),AND(L16&gt;=0,L16&lt;=1000000000,L16=INT(L16)),FALSE()))),"確認済金額は0〜10億円整数",IF(AND(K16&lt;&gt;"確認済",COUNTA(L16)&gt;0),"未確認/対象外の金額は空欄",IF(AND(M16="確認済",NOT(IF(ISNUMBER(N16),AND(N16&gt;=0,N16&lt;=1000000000,N16=INT(N16)),FALSE()))),"確認済金額は0〜10億円整数",IF(AND(M16&lt;&gt;"確認済",COUNTA(N16)&gt;0),"未確認/対象外の金額は空欄",IF(NOT(IF(ISNUMBER(O16),AND(O16&gt;=43831,O16&lt;=73050,O16=INT(O16)),FALSE())),"記録確認日は時刻なしで必須",IF(OR(C16&gt;O16,O16&gt;返品の確認!$B$3),"受付日≦確認日≦基準日",IF(AND(E16="有効",SUMIFS($G$8:$G$57,$B$8:$B$57,B16,$E$8:$E$57,"有効",$F$8:$F$57,"確認済")&gt;SUMIFS(元出荷明細!$D$8:$D$57,元出荷明細!$A$8:$A$57,B16)),"全有効受取数が元出荷数を超過","確認済み")))))))))))))))))))))))))))</f>
        <v>確認済み</v>
      </c>
      <c r="W16" s="12" t="n">
        <f aca="false">IF(V16="","",IF(V16="確認済み",0,1))</f>
        <v>0</v>
      </c>
      <c r="X16" s="12" t="n">
        <f aca="false">IF(COUNTA(A16:O16)=0,IF(AND(V16="",W16="",P16="",Q16="",R16="",S16="",T16="",U16=""),0,1),IF(NOT(AND(ISTEXT(V16),V16=IF(COUNTA(A16:O16)=0,"",IF(NOT(AND(ISTEXT(A16),LEN(A16)=8,EXACT(LEFT(A16,4),"RET-"),ISNUMBER(FIND(MID(A16,5,1)&amp;"x","0x1x2x3x4x5x6x7x8x9x")),ISNUMBER(FIND(MID(A16,6,1)&amp;"x","0x1x2x3x4x5x6x7x8x9x")),ISNUMBER(FIND(MID(A16,7,1)&amp;"x","0x1x2x3x4x5x6x7x8x9x")),ISNUMBER(FIND(MID(A16,8,1)&amp;"x","0x1x2x3x4x5x6x7x8x9x")))),"返品IDはRET-と半角数字4桁",IF(COUNTIFS($A$8:$A$57,A16)&gt;1,"返品IDが重複",IF(NOT(AND(ISTEXT(B16),LEN(B16)=8,EXACT(LEFT(B16,4),"SAL-"),ISNUMBER(FIND(MID(B16,5,1)&amp;"x","0x1x2x3x4x5x6x7x8x9x")),ISNUMBER(FIND(MID(B16,6,1)&amp;"x","0x1x2x3x4x5x6x7x8x9x")),ISNUMBER(FIND(MID(B16,7,1)&amp;"x","0x1x2x3x4x5x6x7x8x9x")),ISNUMBER(FIND(MID(B16,8,1)&amp;"x","0x1x2x3x4x5x6x7x8x9x")))),"元明細IDはSAL-と半角数字4桁",IF(COUNTIFS(元出荷明細!$A$8:$A$57,B16)&lt;&gt;1,"元明細が一意にありません",IF(NOT(IF(ISNUMBER(C16),AND(C16&gt;=43831,C16&lt;=73050,C16=INT(C16)),FALSE())),"受付日は時刻なしで必須",IF(C16&lt;SUMIFS(元出荷明細!$C$8:$C$57,元出荷明細!$A$8:$A$57,B16),"受付日は元出荷日以上",IF(NOT(OR(D16="破損",D16="品違い",D16="数量違い",D16="その他",D16="未確認")),"理由を確認",IF(NOT(OR(E16="有効",E16="取消")),"記録状態を確認",IF(NOT(OR(F16="確認済",F16="未確認")),"受取区分を確認",IF(AND(F16="確認済",NOT(IF(ISNUMBER(G16),AND(G16&gt;=1,G16&lt;=1000000,G16=INT(G16)),FALSE()))),"受取数は1〜100万個整数で必須",IF(AND(F16="未確認",COUNTA(G16)&gt;0),"受取未確認の数量は空欄",IF(NOT(OR(H16="確認済",H16="未確認",H16="要対応")),"検品を確認",IF(AND(H16&lt;&gt;"未確認",F16&lt;&gt;"確認済"),"検品前に受取数量を確認",IF(NOT(OR(I16="未確認",I16="返金",I16="交換",I16="返却",I16="その他")),"方針を確認",IF(NOT(OR(J16="確認済",J16="未確認")),"実物処理を確認",IF(AND(J16="確認済",OR(H16&lt;&gt;"確認済",I16="未確認")),"実物処理済は検品/方針が必要",IF(AND(I16="返金",NOT(AND(OR(K16="確認済",K16="未確認"),OR(M16="確認済",M16="未確認")))),"返金は合意/実績を別確認",IF(AND(I16="未確認",NOT(AND(K16="未確認",M16="未確認"))),"方針未確認の金額区分は未確認",IF(AND(OR(I16="交換",I16="返却",I16="その他"),NOT(AND(K16="対象外",M16="対象外"))),"返金以外は金額区分が対象外",IF(AND(K16="確認済",NOT(IF(ISNUMBER(L16),AND(L16&gt;=0,L16&lt;=1000000000,L16=INT(L16)),FALSE()))),"確認済金額は0〜10億円整数",IF(AND(K16&lt;&gt;"確認済",COUNTA(L16)&gt;0),"未確認/対象外の金額は空欄",IF(AND(M16="確認済",NOT(IF(ISNUMBER(N16),AND(N16&gt;=0,N16&lt;=1000000000,N16=INT(N16)),FALSE()))),"確認済金額は0〜10億円整数",IF(AND(M16&lt;&gt;"確認済",COUNTA(N16)&gt;0),"未確認/対象外の金額は空欄",IF(NOT(IF(ISNUMBER(O16),AND(O16&gt;=43831,O16&lt;=73050,O16=INT(O16)),FALSE())),"記録確認日は時刻なしで必須",IF(OR(C16&gt;O16,O16&gt;返品の確認!$B$3),"受付日≦確認日≦基準日",IF(AND(E16="有効",SUMIFS($G$8:$G$57,$B$8:$B$57,B16,$E$8:$E$57,"有効",$F$8:$F$57,"確認済")&gt;SUMIFS(元出荷明細!$D$8:$D$57,元出荷明細!$A$8:$A$57,B16)),"全有効受取数が元出荷数を超過","確認済み"))))))))))))))))))))))))))),ISNUMBER(W16),W16=IF(V16="確認済み",0,1))),1,IF(W16&lt;&gt;0,0,IF(AND(ISNUMBER(P16),P16=SUMIFS(元出荷明細!$D$8:$D$57,元出荷明細!$A$8:$A$57,B16),ISNUMBER(Q16),Q16=SUMIFS($G$8:$G$57,$B$8:$B$57,B16,$E$8:$E$57,"有効",$F$8:$F$57,"確認済"),ISNUMBER(R16),R16=COUNTIFS($B$8:$B$57,B16,$E$8:$E$57,"有効",$F$8:$F$57,"未確認"),IF(R16&gt;0,ISTEXT(S16),ISNUMBER(S16)),S16=IF(R16&gt;0,"判定保留",P16-Q16),IF(AND(E16="有効",I16="返金",K16="確認済",M16="確認済"),ISNUMBER(T16),ISTEXT(T16)),T16=IF(E16="取消","取消",IF(I16="未確認","判定保留",IF(I16&lt;&gt;"返金","対象外",IF(AND(K16="確認済",M16="確認済"),L16-N16,"判定保留")))),ISTEXT(U16),U16=IF(E16="取消","取消",IF(F16="未確認","受取未確認",IF(H16="未確認","検品未確認",IF(H16="要対応","検品要対応",IF(D16="未確認","理由未確認",IF(I16="未確認","方針未確認",IF(J16="未確認","実物処理未確認",IF(I16&lt;&gt;"返金","照合済",IF(K16="未確認","合意未確認",IF(M16="未確認","実績未確認",IF(T16&gt;0,"未返金",IF(T16&lt;0,"過返金","照合済"))))))))))))),0,1))))</f>
        <v>0</v>
      </c>
    </row>
    <row r="17" customFormat="false" ht="32" hidden="false" customHeight="true" outlineLevel="0" collapsed="false">
      <c r="A17" s="9" t="s">
        <v>76</v>
      </c>
      <c r="B17" s="9" t="s">
        <v>77</v>
      </c>
      <c r="C17" s="4" t="n">
        <v>46314</v>
      </c>
      <c r="D17" s="10" t="s">
        <v>71</v>
      </c>
      <c r="E17" s="10" t="s">
        <v>49</v>
      </c>
      <c r="F17" s="10" t="s">
        <v>50</v>
      </c>
      <c r="G17" s="11" t="n">
        <v>1</v>
      </c>
      <c r="H17" s="10" t="s">
        <v>50</v>
      </c>
      <c r="I17" s="10" t="s">
        <v>51</v>
      </c>
      <c r="J17" s="10" t="s">
        <v>50</v>
      </c>
      <c r="K17" s="10" t="s">
        <v>56</v>
      </c>
      <c r="L17" s="11"/>
      <c r="M17" s="10" t="s">
        <v>56</v>
      </c>
      <c r="N17" s="11"/>
      <c r="O17" s="4" t="n">
        <v>46326</v>
      </c>
      <c r="P17" s="5" t="n">
        <f aca="false">IF(V17="","",IF(W17&lt;&gt;0,NA(),SUMIFS(元出荷明細!$D$8:$D$57,元出荷明細!$A$8:$A$57,B17)))</f>
        <v>10</v>
      </c>
      <c r="Q17" s="5" t="n">
        <f aca="false">IF(V17="","",IF(W17&lt;&gt;0,NA(),SUMIFS($G$8:$G$57,$B$8:$B$57,B17,$E$8:$E$57,"有効",$F$8:$F$57,"確認済")))</f>
        <v>1</v>
      </c>
      <c r="R17" s="5" t="n">
        <f aca="false">IF(V17="","",IF(W17&lt;&gt;0,NA(),COUNTIFS($B$8:$B$57,B17,$E$8:$E$57,"有効",$F$8:$F$57,"未確認")))</f>
        <v>0</v>
      </c>
      <c r="S17" s="6" t="n">
        <f aca="false">IF(V17="","",IF(W17&lt;&gt;0,NA(),IF(R17&gt;0,"判定保留",P17-Q17)))</f>
        <v>9</v>
      </c>
      <c r="T17" s="6" t="str">
        <f aca="false">IF(V17="","",IF(W17&lt;&gt;0,NA(),IF(E17="取消","取消",IF(I17="未確認","判定保留",IF(I17&lt;&gt;"返金","対象外",IF(AND(K17="確認済",M17="確認済"),L17-N17,"判定保留"))))))</f>
        <v>判定保留</v>
      </c>
      <c r="U17" s="8" t="str">
        <f aca="false">IF(V17="","",IF(W17&lt;&gt;0,NA(),IF(E17="取消","取消",IF(F17="未確認","受取未確認",IF(H17="未確認","検品未確認",IF(H17="要対応","検品要対応",IF(D17="未確認","理由未確認",IF(I17="未確認","方針未確認",IF(J17="未確認","実物処理未確認",IF(I17&lt;&gt;"返金","照合済",IF(K17="未確認","合意未確認",IF(M17="未確認","実績未確認",IF(T17&gt;0,"未返金",IF(T17&lt;0,"過返金","照合済"))))))))))))))</f>
        <v>合意未確認</v>
      </c>
      <c r="V17" s="8" t="str">
        <f aca="false">IF(COUNTA(A17:O17)=0,"",IF(NOT(AND(ISTEXT(A17),LEN(A17)=8,EXACT(LEFT(A17,4),"RET-"),ISNUMBER(FIND(MID(A17,5,1)&amp;"x","0x1x2x3x4x5x6x7x8x9x")),ISNUMBER(FIND(MID(A17,6,1)&amp;"x","0x1x2x3x4x5x6x7x8x9x")),ISNUMBER(FIND(MID(A17,7,1)&amp;"x","0x1x2x3x4x5x6x7x8x9x")),ISNUMBER(FIND(MID(A17,8,1)&amp;"x","0x1x2x3x4x5x6x7x8x9x")))),"返品IDはRET-と半角数字4桁",IF(COUNTIFS($A$8:$A$57,A17)&gt;1,"返品IDが重複",IF(NOT(AND(ISTEXT(B17),LEN(B17)=8,EXACT(LEFT(B17,4),"SAL-"),ISNUMBER(FIND(MID(B17,5,1)&amp;"x","0x1x2x3x4x5x6x7x8x9x")),ISNUMBER(FIND(MID(B17,6,1)&amp;"x","0x1x2x3x4x5x6x7x8x9x")),ISNUMBER(FIND(MID(B17,7,1)&amp;"x","0x1x2x3x4x5x6x7x8x9x")),ISNUMBER(FIND(MID(B17,8,1)&amp;"x","0x1x2x3x4x5x6x7x8x9x")))),"元明細IDはSAL-と半角数字4桁",IF(COUNTIFS(元出荷明細!$A$8:$A$57,B17)&lt;&gt;1,"元明細が一意にありません",IF(NOT(IF(ISNUMBER(C17),AND(C17&gt;=43831,C17&lt;=73050,C17=INT(C17)),FALSE())),"受付日は時刻なしで必須",IF(C17&lt;SUMIFS(元出荷明細!$C$8:$C$57,元出荷明細!$A$8:$A$57,B17),"受付日は元出荷日以上",IF(NOT(OR(D17="破損",D17="品違い",D17="数量違い",D17="その他",D17="未確認")),"理由を確認",IF(NOT(OR(E17="有効",E17="取消")),"記録状態を確認",IF(NOT(OR(F17="確認済",F17="未確認")),"受取区分を確認",IF(AND(F17="確認済",NOT(IF(ISNUMBER(G17),AND(G17&gt;=1,G17&lt;=1000000,G17=INT(G17)),FALSE()))),"受取数は1〜100万個整数で必須",IF(AND(F17="未確認",COUNTA(G17)&gt;0),"受取未確認の数量は空欄",IF(NOT(OR(H17="確認済",H17="未確認",H17="要対応")),"検品を確認",IF(AND(H17&lt;&gt;"未確認",F17&lt;&gt;"確認済"),"検品前に受取数量を確認",IF(NOT(OR(I17="未確認",I17="返金",I17="交換",I17="返却",I17="その他")),"方針を確認",IF(NOT(OR(J17="確認済",J17="未確認")),"実物処理を確認",IF(AND(J17="確認済",OR(H17&lt;&gt;"確認済",I17="未確認")),"実物処理済は検品/方針が必要",IF(AND(I17="返金",NOT(AND(OR(K17="確認済",K17="未確認"),OR(M17="確認済",M17="未確認")))),"返金は合意/実績を別確認",IF(AND(I17="未確認",NOT(AND(K17="未確認",M17="未確認"))),"方針未確認の金額区分は未確認",IF(AND(OR(I17="交換",I17="返却",I17="その他"),NOT(AND(K17="対象外",M17="対象外"))),"返金以外は金額区分が対象外",IF(AND(K17="確認済",NOT(IF(ISNUMBER(L17),AND(L17&gt;=0,L17&lt;=1000000000,L17=INT(L17)),FALSE()))),"確認済金額は0〜10億円整数",IF(AND(K17&lt;&gt;"確認済",COUNTA(L17)&gt;0),"未確認/対象外の金額は空欄",IF(AND(M17="確認済",NOT(IF(ISNUMBER(N17),AND(N17&gt;=0,N17&lt;=1000000000,N17=INT(N17)),FALSE()))),"確認済金額は0〜10億円整数",IF(AND(M17&lt;&gt;"確認済",COUNTA(N17)&gt;0),"未確認/対象外の金額は空欄",IF(NOT(IF(ISNUMBER(O17),AND(O17&gt;=43831,O17&lt;=73050,O17=INT(O17)),FALSE())),"記録確認日は時刻なしで必須",IF(OR(C17&gt;O17,O17&gt;返品の確認!$B$3),"受付日≦確認日≦基準日",IF(AND(E17="有効",SUMIFS($G$8:$G$57,$B$8:$B$57,B17,$E$8:$E$57,"有効",$F$8:$F$57,"確認済")&gt;SUMIFS(元出荷明細!$D$8:$D$57,元出荷明細!$A$8:$A$57,B17)),"全有効受取数が元出荷数を超過","確認済み")))))))))))))))))))))))))))</f>
        <v>確認済み</v>
      </c>
      <c r="W17" s="12" t="n">
        <f aca="false">IF(V17="","",IF(V17="確認済み",0,1))</f>
        <v>0</v>
      </c>
      <c r="X17" s="12" t="n">
        <f aca="false">IF(COUNTA(A17:O17)=0,IF(AND(V17="",W17="",P17="",Q17="",R17="",S17="",T17="",U17=""),0,1),IF(NOT(AND(ISTEXT(V17),V17=IF(COUNTA(A17:O17)=0,"",IF(NOT(AND(ISTEXT(A17),LEN(A17)=8,EXACT(LEFT(A17,4),"RET-"),ISNUMBER(FIND(MID(A17,5,1)&amp;"x","0x1x2x3x4x5x6x7x8x9x")),ISNUMBER(FIND(MID(A17,6,1)&amp;"x","0x1x2x3x4x5x6x7x8x9x")),ISNUMBER(FIND(MID(A17,7,1)&amp;"x","0x1x2x3x4x5x6x7x8x9x")),ISNUMBER(FIND(MID(A17,8,1)&amp;"x","0x1x2x3x4x5x6x7x8x9x")))),"返品IDはRET-と半角数字4桁",IF(COUNTIFS($A$8:$A$57,A17)&gt;1,"返品IDが重複",IF(NOT(AND(ISTEXT(B17),LEN(B17)=8,EXACT(LEFT(B17,4),"SAL-"),ISNUMBER(FIND(MID(B17,5,1)&amp;"x","0x1x2x3x4x5x6x7x8x9x")),ISNUMBER(FIND(MID(B17,6,1)&amp;"x","0x1x2x3x4x5x6x7x8x9x")),ISNUMBER(FIND(MID(B17,7,1)&amp;"x","0x1x2x3x4x5x6x7x8x9x")),ISNUMBER(FIND(MID(B17,8,1)&amp;"x","0x1x2x3x4x5x6x7x8x9x")))),"元明細IDはSAL-と半角数字4桁",IF(COUNTIFS(元出荷明細!$A$8:$A$57,B17)&lt;&gt;1,"元明細が一意にありません",IF(NOT(IF(ISNUMBER(C17),AND(C17&gt;=43831,C17&lt;=73050,C17=INT(C17)),FALSE())),"受付日は時刻なしで必須",IF(C17&lt;SUMIFS(元出荷明細!$C$8:$C$57,元出荷明細!$A$8:$A$57,B17),"受付日は元出荷日以上",IF(NOT(OR(D17="破損",D17="品違い",D17="数量違い",D17="その他",D17="未確認")),"理由を確認",IF(NOT(OR(E17="有効",E17="取消")),"記録状態を確認",IF(NOT(OR(F17="確認済",F17="未確認")),"受取区分を確認",IF(AND(F17="確認済",NOT(IF(ISNUMBER(G17),AND(G17&gt;=1,G17&lt;=1000000,G17=INT(G17)),FALSE()))),"受取数は1〜100万個整数で必須",IF(AND(F17="未確認",COUNTA(G17)&gt;0),"受取未確認の数量は空欄",IF(NOT(OR(H17="確認済",H17="未確認",H17="要対応")),"検品を確認",IF(AND(H17&lt;&gt;"未確認",F17&lt;&gt;"確認済"),"検品前に受取数量を確認",IF(NOT(OR(I17="未確認",I17="返金",I17="交換",I17="返却",I17="その他")),"方針を確認",IF(NOT(OR(J17="確認済",J17="未確認")),"実物処理を確認",IF(AND(J17="確認済",OR(H17&lt;&gt;"確認済",I17="未確認")),"実物処理済は検品/方針が必要",IF(AND(I17="返金",NOT(AND(OR(K17="確認済",K17="未確認"),OR(M17="確認済",M17="未確認")))),"返金は合意/実績を別確認",IF(AND(I17="未確認",NOT(AND(K17="未確認",M17="未確認"))),"方針未確認の金額区分は未確認",IF(AND(OR(I17="交換",I17="返却",I17="その他"),NOT(AND(K17="対象外",M17="対象外"))),"返金以外は金額区分が対象外",IF(AND(K17="確認済",NOT(IF(ISNUMBER(L17),AND(L17&gt;=0,L17&lt;=1000000000,L17=INT(L17)),FALSE()))),"確認済金額は0〜10億円整数",IF(AND(K17&lt;&gt;"確認済",COUNTA(L17)&gt;0),"未確認/対象外の金額は空欄",IF(AND(M17="確認済",NOT(IF(ISNUMBER(N17),AND(N17&gt;=0,N17&lt;=1000000000,N17=INT(N17)),FALSE()))),"確認済金額は0〜10億円整数",IF(AND(M17&lt;&gt;"確認済",COUNTA(N17)&gt;0),"未確認/対象外の金額は空欄",IF(NOT(IF(ISNUMBER(O17),AND(O17&gt;=43831,O17&lt;=73050,O17=INT(O17)),FALSE())),"記録確認日は時刻なしで必須",IF(OR(C17&gt;O17,O17&gt;返品の確認!$B$3),"受付日≦確認日≦基準日",IF(AND(E17="有効",SUMIFS($G$8:$G$57,$B$8:$B$57,B17,$E$8:$E$57,"有効",$F$8:$F$57,"確認済")&gt;SUMIFS(元出荷明細!$D$8:$D$57,元出荷明細!$A$8:$A$57,B17)),"全有効受取数が元出荷数を超過","確認済み"))))))))))))))))))))))))))),ISNUMBER(W17),W17=IF(V17="確認済み",0,1))),1,IF(W17&lt;&gt;0,0,IF(AND(ISNUMBER(P17),P17=SUMIFS(元出荷明細!$D$8:$D$57,元出荷明細!$A$8:$A$57,B17),ISNUMBER(Q17),Q17=SUMIFS($G$8:$G$57,$B$8:$B$57,B17,$E$8:$E$57,"有効",$F$8:$F$57,"確認済"),ISNUMBER(R17),R17=COUNTIFS($B$8:$B$57,B17,$E$8:$E$57,"有効",$F$8:$F$57,"未確認"),IF(R17&gt;0,ISTEXT(S17),ISNUMBER(S17)),S17=IF(R17&gt;0,"判定保留",P17-Q17),IF(AND(E17="有効",I17="返金",K17="確認済",M17="確認済"),ISNUMBER(T17),ISTEXT(T17)),T17=IF(E17="取消","取消",IF(I17="未確認","判定保留",IF(I17&lt;&gt;"返金","対象外",IF(AND(K17="確認済",M17="確認済"),L17-N17,"判定保留")))),ISTEXT(U17),U17=IF(E17="取消","取消",IF(F17="未確認","受取未確認",IF(H17="未確認","検品未確認",IF(H17="要対応","検品要対応",IF(D17="未確認","理由未確認",IF(I17="未確認","方針未確認",IF(J17="未確認","実物処理未確認",IF(I17&lt;&gt;"返金","照合済",IF(K17="未確認","合意未確認",IF(M17="未確認","実績未確認",IF(T17&gt;0,"未返金",IF(T17&lt;0,"過返金","照合済"))))))))))))),0,1))))</f>
        <v>0</v>
      </c>
    </row>
    <row r="18" customFormat="false" ht="32" hidden="false" customHeight="true" outlineLevel="0" collapsed="false">
      <c r="A18" s="9" t="s">
        <v>78</v>
      </c>
      <c r="B18" s="9" t="s">
        <v>79</v>
      </c>
      <c r="C18" s="4" t="n">
        <v>46315</v>
      </c>
      <c r="D18" s="10" t="s">
        <v>48</v>
      </c>
      <c r="E18" s="10" t="s">
        <v>49</v>
      </c>
      <c r="F18" s="10" t="s">
        <v>50</v>
      </c>
      <c r="G18" s="11" t="n">
        <v>2</v>
      </c>
      <c r="H18" s="10" t="s">
        <v>56</v>
      </c>
      <c r="I18" s="10" t="s">
        <v>51</v>
      </c>
      <c r="J18" s="10" t="s">
        <v>56</v>
      </c>
      <c r="K18" s="10" t="s">
        <v>50</v>
      </c>
      <c r="L18" s="11" t="n">
        <v>800</v>
      </c>
      <c r="M18" s="10" t="s">
        <v>56</v>
      </c>
      <c r="N18" s="11"/>
      <c r="O18" s="4" t="n">
        <v>46326</v>
      </c>
      <c r="P18" s="5" t="n">
        <f aca="false">IF(V18="","",IF(W18&lt;&gt;0,NA(),SUMIFS(元出荷明細!$D$8:$D$57,元出荷明細!$A$8:$A$57,B18)))</f>
        <v>10</v>
      </c>
      <c r="Q18" s="5" t="n">
        <f aca="false">IF(V18="","",IF(W18&lt;&gt;0,NA(),SUMIFS($G$8:$G$57,$B$8:$B$57,B18,$E$8:$E$57,"有効",$F$8:$F$57,"確認済")))</f>
        <v>2</v>
      </c>
      <c r="R18" s="5" t="n">
        <f aca="false">IF(V18="","",IF(W18&lt;&gt;0,NA(),COUNTIFS($B$8:$B$57,B18,$E$8:$E$57,"有効",$F$8:$F$57,"未確認")))</f>
        <v>0</v>
      </c>
      <c r="S18" s="6" t="n">
        <f aca="false">IF(V18="","",IF(W18&lt;&gt;0,NA(),IF(R18&gt;0,"判定保留",P18-Q18)))</f>
        <v>8</v>
      </c>
      <c r="T18" s="6" t="str">
        <f aca="false">IF(V18="","",IF(W18&lt;&gt;0,NA(),IF(E18="取消","取消",IF(I18="未確認","判定保留",IF(I18&lt;&gt;"返金","対象外",IF(AND(K18="確認済",M18="確認済"),L18-N18,"判定保留"))))))</f>
        <v>判定保留</v>
      </c>
      <c r="U18" s="8" t="str">
        <f aca="false">IF(V18="","",IF(W18&lt;&gt;0,NA(),IF(E18="取消","取消",IF(F18="未確認","受取未確認",IF(H18="未確認","検品未確認",IF(H18="要対応","検品要対応",IF(D18="未確認","理由未確認",IF(I18="未確認","方針未確認",IF(J18="未確認","実物処理未確認",IF(I18&lt;&gt;"返金","照合済",IF(K18="未確認","合意未確認",IF(M18="未確認","実績未確認",IF(T18&gt;0,"未返金",IF(T18&lt;0,"過返金","照合済"))))))))))))))</f>
        <v>検品未確認</v>
      </c>
      <c r="V18" s="8" t="str">
        <f aca="false">IF(COUNTA(A18:O18)=0,"",IF(NOT(AND(ISTEXT(A18),LEN(A18)=8,EXACT(LEFT(A18,4),"RET-"),ISNUMBER(FIND(MID(A18,5,1)&amp;"x","0x1x2x3x4x5x6x7x8x9x")),ISNUMBER(FIND(MID(A18,6,1)&amp;"x","0x1x2x3x4x5x6x7x8x9x")),ISNUMBER(FIND(MID(A18,7,1)&amp;"x","0x1x2x3x4x5x6x7x8x9x")),ISNUMBER(FIND(MID(A18,8,1)&amp;"x","0x1x2x3x4x5x6x7x8x9x")))),"返品IDはRET-と半角数字4桁",IF(COUNTIFS($A$8:$A$57,A18)&gt;1,"返品IDが重複",IF(NOT(AND(ISTEXT(B18),LEN(B18)=8,EXACT(LEFT(B18,4),"SAL-"),ISNUMBER(FIND(MID(B18,5,1)&amp;"x","0x1x2x3x4x5x6x7x8x9x")),ISNUMBER(FIND(MID(B18,6,1)&amp;"x","0x1x2x3x4x5x6x7x8x9x")),ISNUMBER(FIND(MID(B18,7,1)&amp;"x","0x1x2x3x4x5x6x7x8x9x")),ISNUMBER(FIND(MID(B18,8,1)&amp;"x","0x1x2x3x4x5x6x7x8x9x")))),"元明細IDはSAL-と半角数字4桁",IF(COUNTIFS(元出荷明細!$A$8:$A$57,B18)&lt;&gt;1,"元明細が一意にありません",IF(NOT(IF(ISNUMBER(C18),AND(C18&gt;=43831,C18&lt;=73050,C18=INT(C18)),FALSE())),"受付日は時刻なしで必須",IF(C18&lt;SUMIFS(元出荷明細!$C$8:$C$57,元出荷明細!$A$8:$A$57,B18),"受付日は元出荷日以上",IF(NOT(OR(D18="破損",D18="品違い",D18="数量違い",D18="その他",D18="未確認")),"理由を確認",IF(NOT(OR(E18="有効",E18="取消")),"記録状態を確認",IF(NOT(OR(F18="確認済",F18="未確認")),"受取区分を確認",IF(AND(F18="確認済",NOT(IF(ISNUMBER(G18),AND(G18&gt;=1,G18&lt;=1000000,G18=INT(G18)),FALSE()))),"受取数は1〜100万個整数で必須",IF(AND(F18="未確認",COUNTA(G18)&gt;0),"受取未確認の数量は空欄",IF(NOT(OR(H18="確認済",H18="未確認",H18="要対応")),"検品を確認",IF(AND(H18&lt;&gt;"未確認",F18&lt;&gt;"確認済"),"検品前に受取数量を確認",IF(NOT(OR(I18="未確認",I18="返金",I18="交換",I18="返却",I18="その他")),"方針を確認",IF(NOT(OR(J18="確認済",J18="未確認")),"実物処理を確認",IF(AND(J18="確認済",OR(H18&lt;&gt;"確認済",I18="未確認")),"実物処理済は検品/方針が必要",IF(AND(I18="返金",NOT(AND(OR(K18="確認済",K18="未確認"),OR(M18="確認済",M18="未確認")))),"返金は合意/実績を別確認",IF(AND(I18="未確認",NOT(AND(K18="未確認",M18="未確認"))),"方針未確認の金額区分は未確認",IF(AND(OR(I18="交換",I18="返却",I18="その他"),NOT(AND(K18="対象外",M18="対象外"))),"返金以外は金額区分が対象外",IF(AND(K18="確認済",NOT(IF(ISNUMBER(L18),AND(L18&gt;=0,L18&lt;=1000000000,L18=INT(L18)),FALSE()))),"確認済金額は0〜10億円整数",IF(AND(K18&lt;&gt;"確認済",COUNTA(L18)&gt;0),"未確認/対象外の金額は空欄",IF(AND(M18="確認済",NOT(IF(ISNUMBER(N18),AND(N18&gt;=0,N18&lt;=1000000000,N18=INT(N18)),FALSE()))),"確認済金額は0〜10億円整数",IF(AND(M18&lt;&gt;"確認済",COUNTA(N18)&gt;0),"未確認/対象外の金額は空欄",IF(NOT(IF(ISNUMBER(O18),AND(O18&gt;=43831,O18&lt;=73050,O18=INT(O18)),FALSE())),"記録確認日は時刻なしで必須",IF(OR(C18&gt;O18,O18&gt;返品の確認!$B$3),"受付日≦確認日≦基準日",IF(AND(E18="有効",SUMIFS($G$8:$G$57,$B$8:$B$57,B18,$E$8:$E$57,"有効",$F$8:$F$57,"確認済")&gt;SUMIFS(元出荷明細!$D$8:$D$57,元出荷明細!$A$8:$A$57,B18)),"全有効受取数が元出荷数を超過","確認済み")))))))))))))))))))))))))))</f>
        <v>確認済み</v>
      </c>
      <c r="W18" s="12" t="n">
        <f aca="false">IF(V18="","",IF(V18="確認済み",0,1))</f>
        <v>0</v>
      </c>
      <c r="X18" s="12" t="n">
        <f aca="false">IF(COUNTA(A18:O18)=0,IF(AND(V18="",W18="",P18="",Q18="",R18="",S18="",T18="",U18=""),0,1),IF(NOT(AND(ISTEXT(V18),V18=IF(COUNTA(A18:O18)=0,"",IF(NOT(AND(ISTEXT(A18),LEN(A18)=8,EXACT(LEFT(A18,4),"RET-"),ISNUMBER(FIND(MID(A18,5,1)&amp;"x","0x1x2x3x4x5x6x7x8x9x")),ISNUMBER(FIND(MID(A18,6,1)&amp;"x","0x1x2x3x4x5x6x7x8x9x")),ISNUMBER(FIND(MID(A18,7,1)&amp;"x","0x1x2x3x4x5x6x7x8x9x")),ISNUMBER(FIND(MID(A18,8,1)&amp;"x","0x1x2x3x4x5x6x7x8x9x")))),"返品IDはRET-と半角数字4桁",IF(COUNTIFS($A$8:$A$57,A18)&gt;1,"返品IDが重複",IF(NOT(AND(ISTEXT(B18),LEN(B18)=8,EXACT(LEFT(B18,4),"SAL-"),ISNUMBER(FIND(MID(B18,5,1)&amp;"x","0x1x2x3x4x5x6x7x8x9x")),ISNUMBER(FIND(MID(B18,6,1)&amp;"x","0x1x2x3x4x5x6x7x8x9x")),ISNUMBER(FIND(MID(B18,7,1)&amp;"x","0x1x2x3x4x5x6x7x8x9x")),ISNUMBER(FIND(MID(B18,8,1)&amp;"x","0x1x2x3x4x5x6x7x8x9x")))),"元明細IDはSAL-と半角数字4桁",IF(COUNTIFS(元出荷明細!$A$8:$A$57,B18)&lt;&gt;1,"元明細が一意にありません",IF(NOT(IF(ISNUMBER(C18),AND(C18&gt;=43831,C18&lt;=73050,C18=INT(C18)),FALSE())),"受付日は時刻なしで必須",IF(C18&lt;SUMIFS(元出荷明細!$C$8:$C$57,元出荷明細!$A$8:$A$57,B18),"受付日は元出荷日以上",IF(NOT(OR(D18="破損",D18="品違い",D18="数量違い",D18="その他",D18="未確認")),"理由を確認",IF(NOT(OR(E18="有効",E18="取消")),"記録状態を確認",IF(NOT(OR(F18="確認済",F18="未確認")),"受取区分を確認",IF(AND(F18="確認済",NOT(IF(ISNUMBER(G18),AND(G18&gt;=1,G18&lt;=1000000,G18=INT(G18)),FALSE()))),"受取数は1〜100万個整数で必須",IF(AND(F18="未確認",COUNTA(G18)&gt;0),"受取未確認の数量は空欄",IF(NOT(OR(H18="確認済",H18="未確認",H18="要対応")),"検品を確認",IF(AND(H18&lt;&gt;"未確認",F18&lt;&gt;"確認済"),"検品前に受取数量を確認",IF(NOT(OR(I18="未確認",I18="返金",I18="交換",I18="返却",I18="その他")),"方針を確認",IF(NOT(OR(J18="確認済",J18="未確認")),"実物処理を確認",IF(AND(J18="確認済",OR(H18&lt;&gt;"確認済",I18="未確認")),"実物処理済は検品/方針が必要",IF(AND(I18="返金",NOT(AND(OR(K18="確認済",K18="未確認"),OR(M18="確認済",M18="未確認")))),"返金は合意/実績を別確認",IF(AND(I18="未確認",NOT(AND(K18="未確認",M18="未確認"))),"方針未確認の金額区分は未確認",IF(AND(OR(I18="交換",I18="返却",I18="その他"),NOT(AND(K18="対象外",M18="対象外"))),"返金以外は金額区分が対象外",IF(AND(K18="確認済",NOT(IF(ISNUMBER(L18),AND(L18&gt;=0,L18&lt;=1000000000,L18=INT(L18)),FALSE()))),"確認済金額は0〜10億円整数",IF(AND(K18&lt;&gt;"確認済",COUNTA(L18)&gt;0),"未確認/対象外の金額は空欄",IF(AND(M18="確認済",NOT(IF(ISNUMBER(N18),AND(N18&gt;=0,N18&lt;=1000000000,N18=INT(N18)),FALSE()))),"確認済金額は0〜10億円整数",IF(AND(M18&lt;&gt;"確認済",COUNTA(N18)&gt;0),"未確認/対象外の金額は空欄",IF(NOT(IF(ISNUMBER(O18),AND(O18&gt;=43831,O18&lt;=73050,O18=INT(O18)),FALSE())),"記録確認日は時刻なしで必須",IF(OR(C18&gt;O18,O18&gt;返品の確認!$B$3),"受付日≦確認日≦基準日",IF(AND(E18="有効",SUMIFS($G$8:$G$57,$B$8:$B$57,B18,$E$8:$E$57,"有効",$F$8:$F$57,"確認済")&gt;SUMIFS(元出荷明細!$D$8:$D$57,元出荷明細!$A$8:$A$57,B18)),"全有効受取数が元出荷数を超過","確認済み"))))))))))))))))))))))))))),ISNUMBER(W18),W18=IF(V18="確認済み",0,1))),1,IF(W18&lt;&gt;0,0,IF(AND(ISNUMBER(P18),P18=SUMIFS(元出荷明細!$D$8:$D$57,元出荷明細!$A$8:$A$57,B18),ISNUMBER(Q18),Q18=SUMIFS($G$8:$G$57,$B$8:$B$57,B18,$E$8:$E$57,"有効",$F$8:$F$57,"確認済"),ISNUMBER(R18),R18=COUNTIFS($B$8:$B$57,B18,$E$8:$E$57,"有効",$F$8:$F$57,"未確認"),IF(R18&gt;0,ISTEXT(S18),ISNUMBER(S18)),S18=IF(R18&gt;0,"判定保留",P18-Q18),IF(AND(E18="有効",I18="返金",K18="確認済",M18="確認済"),ISNUMBER(T18),ISTEXT(T18)),T18=IF(E18="取消","取消",IF(I18="未確認","判定保留",IF(I18&lt;&gt;"返金","対象外",IF(AND(K18="確認済",M18="確認済"),L18-N18,"判定保留")))),ISTEXT(U18),U18=IF(E18="取消","取消",IF(F18="未確認","受取未確認",IF(H18="未確認","検品未確認",IF(H18="要対応","検品要対応",IF(D18="未確認","理由未確認",IF(I18="未確認","方針未確認",IF(J18="未確認","実物処理未確認",IF(I18&lt;&gt;"返金","照合済",IF(K18="未確認","合意未確認",IF(M18="未確認","実績未確認",IF(T18&gt;0,"未返金",IF(T18&lt;0,"過返金","照合済"))))))))))))),0,1))))</f>
        <v>0</v>
      </c>
    </row>
    <row r="19" customFormat="false" ht="32" hidden="false" customHeight="true" outlineLevel="0" collapsed="false">
      <c r="A19" s="9" t="s">
        <v>80</v>
      </c>
      <c r="B19" s="9" t="s">
        <v>81</v>
      </c>
      <c r="C19" s="4" t="n">
        <v>46316</v>
      </c>
      <c r="D19" s="10" t="s">
        <v>66</v>
      </c>
      <c r="E19" s="10" t="s">
        <v>49</v>
      </c>
      <c r="F19" s="10" t="s">
        <v>50</v>
      </c>
      <c r="G19" s="11" t="n">
        <v>1</v>
      </c>
      <c r="H19" s="10" t="s">
        <v>50</v>
      </c>
      <c r="I19" s="10" t="s">
        <v>66</v>
      </c>
      <c r="J19" s="10" t="s">
        <v>50</v>
      </c>
      <c r="K19" s="10" t="s">
        <v>63</v>
      </c>
      <c r="L19" s="11"/>
      <c r="M19" s="10" t="s">
        <v>63</v>
      </c>
      <c r="N19" s="11"/>
      <c r="O19" s="4" t="n">
        <v>46326</v>
      </c>
      <c r="P19" s="5" t="n">
        <f aca="false">IF(V19="","",IF(W19&lt;&gt;0,NA(),SUMIFS(元出荷明細!$D$8:$D$57,元出荷明細!$A$8:$A$57,B19)))</f>
        <v>10</v>
      </c>
      <c r="Q19" s="5" t="n">
        <f aca="false">IF(V19="","",IF(W19&lt;&gt;0,NA(),SUMIFS($G$8:$G$57,$B$8:$B$57,B19,$E$8:$E$57,"有効",$F$8:$F$57,"確認済")))</f>
        <v>1</v>
      </c>
      <c r="R19" s="5" t="n">
        <f aca="false">IF(V19="","",IF(W19&lt;&gt;0,NA(),COUNTIFS($B$8:$B$57,B19,$E$8:$E$57,"有効",$F$8:$F$57,"未確認")))</f>
        <v>0</v>
      </c>
      <c r="S19" s="6" t="n">
        <f aca="false">IF(V19="","",IF(W19&lt;&gt;0,NA(),IF(R19&gt;0,"判定保留",P19-Q19)))</f>
        <v>9</v>
      </c>
      <c r="T19" s="6" t="str">
        <f aca="false">IF(V19="","",IF(W19&lt;&gt;0,NA(),IF(E19="取消","取消",IF(I19="未確認","判定保留",IF(I19&lt;&gt;"返金","対象外",IF(AND(K19="確認済",M19="確認済"),L19-N19,"判定保留"))))))</f>
        <v>対象外</v>
      </c>
      <c r="U19" s="8" t="str">
        <f aca="false">IF(V19="","",IF(W19&lt;&gt;0,NA(),IF(E19="取消","取消",IF(F19="未確認","受取未確認",IF(H19="未確認","検品未確認",IF(H19="要対応","検品要対応",IF(D19="未確認","理由未確認",IF(I19="未確認","方針未確認",IF(J19="未確認","実物処理未確認",IF(I19&lt;&gt;"返金","照合済",IF(K19="未確認","合意未確認",IF(M19="未確認","実績未確認",IF(T19&gt;0,"未返金",IF(T19&lt;0,"過返金","照合済"))))))))))))))</f>
        <v>照合済</v>
      </c>
      <c r="V19" s="8" t="str">
        <f aca="false">IF(COUNTA(A19:O19)=0,"",IF(NOT(AND(ISTEXT(A19),LEN(A19)=8,EXACT(LEFT(A19,4),"RET-"),ISNUMBER(FIND(MID(A19,5,1)&amp;"x","0x1x2x3x4x5x6x7x8x9x")),ISNUMBER(FIND(MID(A19,6,1)&amp;"x","0x1x2x3x4x5x6x7x8x9x")),ISNUMBER(FIND(MID(A19,7,1)&amp;"x","0x1x2x3x4x5x6x7x8x9x")),ISNUMBER(FIND(MID(A19,8,1)&amp;"x","0x1x2x3x4x5x6x7x8x9x")))),"返品IDはRET-と半角数字4桁",IF(COUNTIFS($A$8:$A$57,A19)&gt;1,"返品IDが重複",IF(NOT(AND(ISTEXT(B19),LEN(B19)=8,EXACT(LEFT(B19,4),"SAL-"),ISNUMBER(FIND(MID(B19,5,1)&amp;"x","0x1x2x3x4x5x6x7x8x9x")),ISNUMBER(FIND(MID(B19,6,1)&amp;"x","0x1x2x3x4x5x6x7x8x9x")),ISNUMBER(FIND(MID(B19,7,1)&amp;"x","0x1x2x3x4x5x6x7x8x9x")),ISNUMBER(FIND(MID(B19,8,1)&amp;"x","0x1x2x3x4x5x6x7x8x9x")))),"元明細IDはSAL-と半角数字4桁",IF(COUNTIFS(元出荷明細!$A$8:$A$57,B19)&lt;&gt;1,"元明細が一意にありません",IF(NOT(IF(ISNUMBER(C19),AND(C19&gt;=43831,C19&lt;=73050,C19=INT(C19)),FALSE())),"受付日は時刻なしで必須",IF(C19&lt;SUMIFS(元出荷明細!$C$8:$C$57,元出荷明細!$A$8:$A$57,B19),"受付日は元出荷日以上",IF(NOT(OR(D19="破損",D19="品違い",D19="数量違い",D19="その他",D19="未確認")),"理由を確認",IF(NOT(OR(E19="有効",E19="取消")),"記録状態を確認",IF(NOT(OR(F19="確認済",F19="未確認")),"受取区分を確認",IF(AND(F19="確認済",NOT(IF(ISNUMBER(G19),AND(G19&gt;=1,G19&lt;=1000000,G19=INT(G19)),FALSE()))),"受取数は1〜100万個整数で必須",IF(AND(F19="未確認",COUNTA(G19)&gt;0),"受取未確認の数量は空欄",IF(NOT(OR(H19="確認済",H19="未確認",H19="要対応")),"検品を確認",IF(AND(H19&lt;&gt;"未確認",F19&lt;&gt;"確認済"),"検品前に受取数量を確認",IF(NOT(OR(I19="未確認",I19="返金",I19="交換",I19="返却",I19="その他")),"方針を確認",IF(NOT(OR(J19="確認済",J19="未確認")),"実物処理を確認",IF(AND(J19="確認済",OR(H19&lt;&gt;"確認済",I19="未確認")),"実物処理済は検品/方針が必要",IF(AND(I19="返金",NOT(AND(OR(K19="確認済",K19="未確認"),OR(M19="確認済",M19="未確認")))),"返金は合意/実績を別確認",IF(AND(I19="未確認",NOT(AND(K19="未確認",M19="未確認"))),"方針未確認の金額区分は未確認",IF(AND(OR(I19="交換",I19="返却",I19="その他"),NOT(AND(K19="対象外",M19="対象外"))),"返金以外は金額区分が対象外",IF(AND(K19="確認済",NOT(IF(ISNUMBER(L19),AND(L19&gt;=0,L19&lt;=1000000000,L19=INT(L19)),FALSE()))),"確認済金額は0〜10億円整数",IF(AND(K19&lt;&gt;"確認済",COUNTA(L19)&gt;0),"未確認/対象外の金額は空欄",IF(AND(M19="確認済",NOT(IF(ISNUMBER(N19),AND(N19&gt;=0,N19&lt;=1000000000,N19=INT(N19)),FALSE()))),"確認済金額は0〜10億円整数",IF(AND(M19&lt;&gt;"確認済",COUNTA(N19)&gt;0),"未確認/対象外の金額は空欄",IF(NOT(IF(ISNUMBER(O19),AND(O19&gt;=43831,O19&lt;=73050,O19=INT(O19)),FALSE())),"記録確認日は時刻なしで必須",IF(OR(C19&gt;O19,O19&gt;返品の確認!$B$3),"受付日≦確認日≦基準日",IF(AND(E19="有効",SUMIFS($G$8:$G$57,$B$8:$B$57,B19,$E$8:$E$57,"有効",$F$8:$F$57,"確認済")&gt;SUMIFS(元出荷明細!$D$8:$D$57,元出荷明細!$A$8:$A$57,B19)),"全有効受取数が元出荷数を超過","確認済み")))))))))))))))))))))))))))</f>
        <v>確認済み</v>
      </c>
      <c r="W19" s="12" t="n">
        <f aca="false">IF(V19="","",IF(V19="確認済み",0,1))</f>
        <v>0</v>
      </c>
      <c r="X19" s="12" t="n">
        <f aca="false">IF(COUNTA(A19:O19)=0,IF(AND(V19="",W19="",P19="",Q19="",R19="",S19="",T19="",U19=""),0,1),IF(NOT(AND(ISTEXT(V19),V19=IF(COUNTA(A19:O19)=0,"",IF(NOT(AND(ISTEXT(A19),LEN(A19)=8,EXACT(LEFT(A19,4),"RET-"),ISNUMBER(FIND(MID(A19,5,1)&amp;"x","0x1x2x3x4x5x6x7x8x9x")),ISNUMBER(FIND(MID(A19,6,1)&amp;"x","0x1x2x3x4x5x6x7x8x9x")),ISNUMBER(FIND(MID(A19,7,1)&amp;"x","0x1x2x3x4x5x6x7x8x9x")),ISNUMBER(FIND(MID(A19,8,1)&amp;"x","0x1x2x3x4x5x6x7x8x9x")))),"返品IDはRET-と半角数字4桁",IF(COUNTIFS($A$8:$A$57,A19)&gt;1,"返品IDが重複",IF(NOT(AND(ISTEXT(B19),LEN(B19)=8,EXACT(LEFT(B19,4),"SAL-"),ISNUMBER(FIND(MID(B19,5,1)&amp;"x","0x1x2x3x4x5x6x7x8x9x")),ISNUMBER(FIND(MID(B19,6,1)&amp;"x","0x1x2x3x4x5x6x7x8x9x")),ISNUMBER(FIND(MID(B19,7,1)&amp;"x","0x1x2x3x4x5x6x7x8x9x")),ISNUMBER(FIND(MID(B19,8,1)&amp;"x","0x1x2x3x4x5x6x7x8x9x")))),"元明細IDはSAL-と半角数字4桁",IF(COUNTIFS(元出荷明細!$A$8:$A$57,B19)&lt;&gt;1,"元明細が一意にありません",IF(NOT(IF(ISNUMBER(C19),AND(C19&gt;=43831,C19&lt;=73050,C19=INT(C19)),FALSE())),"受付日は時刻なしで必須",IF(C19&lt;SUMIFS(元出荷明細!$C$8:$C$57,元出荷明細!$A$8:$A$57,B19),"受付日は元出荷日以上",IF(NOT(OR(D19="破損",D19="品違い",D19="数量違い",D19="その他",D19="未確認")),"理由を確認",IF(NOT(OR(E19="有効",E19="取消")),"記録状態を確認",IF(NOT(OR(F19="確認済",F19="未確認")),"受取区分を確認",IF(AND(F19="確認済",NOT(IF(ISNUMBER(G19),AND(G19&gt;=1,G19&lt;=1000000,G19=INT(G19)),FALSE()))),"受取数は1〜100万個整数で必須",IF(AND(F19="未確認",COUNTA(G19)&gt;0),"受取未確認の数量は空欄",IF(NOT(OR(H19="確認済",H19="未確認",H19="要対応")),"検品を確認",IF(AND(H19&lt;&gt;"未確認",F19&lt;&gt;"確認済"),"検品前に受取数量を確認",IF(NOT(OR(I19="未確認",I19="返金",I19="交換",I19="返却",I19="その他")),"方針を確認",IF(NOT(OR(J19="確認済",J19="未確認")),"実物処理を確認",IF(AND(J19="確認済",OR(H19&lt;&gt;"確認済",I19="未確認")),"実物処理済は検品/方針が必要",IF(AND(I19="返金",NOT(AND(OR(K19="確認済",K19="未確認"),OR(M19="確認済",M19="未確認")))),"返金は合意/実績を別確認",IF(AND(I19="未確認",NOT(AND(K19="未確認",M19="未確認"))),"方針未確認の金額区分は未確認",IF(AND(OR(I19="交換",I19="返却",I19="その他"),NOT(AND(K19="対象外",M19="対象外"))),"返金以外は金額区分が対象外",IF(AND(K19="確認済",NOT(IF(ISNUMBER(L19),AND(L19&gt;=0,L19&lt;=1000000000,L19=INT(L19)),FALSE()))),"確認済金額は0〜10億円整数",IF(AND(K19&lt;&gt;"確認済",COUNTA(L19)&gt;0),"未確認/対象外の金額は空欄",IF(AND(M19="確認済",NOT(IF(ISNUMBER(N19),AND(N19&gt;=0,N19&lt;=1000000000,N19=INT(N19)),FALSE()))),"確認済金額は0〜10億円整数",IF(AND(M19&lt;&gt;"確認済",COUNTA(N19)&gt;0),"未確認/対象外の金額は空欄",IF(NOT(IF(ISNUMBER(O19),AND(O19&gt;=43831,O19&lt;=73050,O19=INT(O19)),FALSE())),"記録確認日は時刻なしで必須",IF(OR(C19&gt;O19,O19&gt;返品の確認!$B$3),"受付日≦確認日≦基準日",IF(AND(E19="有効",SUMIFS($G$8:$G$57,$B$8:$B$57,B19,$E$8:$E$57,"有効",$F$8:$F$57,"確認済")&gt;SUMIFS(元出荷明細!$D$8:$D$57,元出荷明細!$A$8:$A$57,B19)),"全有効受取数が元出荷数を超過","確認済み"))))))))))))))))))))))))))),ISNUMBER(W19),W19=IF(V19="確認済み",0,1))),1,IF(W19&lt;&gt;0,0,IF(AND(ISNUMBER(P19),P19=SUMIFS(元出荷明細!$D$8:$D$57,元出荷明細!$A$8:$A$57,B19),ISNUMBER(Q19),Q19=SUMIFS($G$8:$G$57,$B$8:$B$57,B19,$E$8:$E$57,"有効",$F$8:$F$57,"確認済"),ISNUMBER(R19),R19=COUNTIFS($B$8:$B$57,B19,$E$8:$E$57,"有効",$F$8:$F$57,"未確認"),IF(R19&gt;0,ISTEXT(S19),ISNUMBER(S19)),S19=IF(R19&gt;0,"判定保留",P19-Q19),IF(AND(E19="有効",I19="返金",K19="確認済",M19="確認済"),ISNUMBER(T19),ISTEXT(T19)),T19=IF(E19="取消","取消",IF(I19="未確認","判定保留",IF(I19&lt;&gt;"返金","対象外",IF(AND(K19="確認済",M19="確認済"),L19-N19,"判定保留")))),ISTEXT(U19),U19=IF(E19="取消","取消",IF(F19="未確認","受取未確認",IF(H19="未確認","検品未確認",IF(H19="要対応","検品要対応",IF(D19="未確認","理由未確認",IF(I19="未確認","方針未確認",IF(J19="未確認","実物処理未確認",IF(I19&lt;&gt;"返金","照合済",IF(K19="未確認","合意未確認",IF(M19="未確認","実績未確認",IF(T19&gt;0,"未返金",IF(T19&lt;0,"過返金","照合済"))))))))))))),0,1))))</f>
        <v>0</v>
      </c>
    </row>
    <row r="20" customFormat="false" ht="32" hidden="false" customHeight="true" outlineLevel="0" collapsed="false">
      <c r="A20" s="9"/>
      <c r="B20" s="9"/>
      <c r="C20" s="4"/>
      <c r="D20" s="10"/>
      <c r="E20" s="10"/>
      <c r="F20" s="10"/>
      <c r="G20" s="11"/>
      <c r="H20" s="10"/>
      <c r="I20" s="10"/>
      <c r="J20" s="10"/>
      <c r="K20" s="10"/>
      <c r="L20" s="11"/>
      <c r="M20" s="10"/>
      <c r="N20" s="11"/>
      <c r="O20" s="4"/>
      <c r="P20" s="5" t="str">
        <f aca="false">IF(V20="","",IF(W20&lt;&gt;0,NA(),SUMIFS(元出荷明細!$D$8:$D$57,元出荷明細!$A$8:$A$57,B20)))</f>
        <v/>
      </c>
      <c r="Q20" s="5" t="str">
        <f aca="false">IF(V20="","",IF(W20&lt;&gt;0,NA(),SUMIFS($G$8:$G$57,$B$8:$B$57,B20,$E$8:$E$57,"有効",$F$8:$F$57,"確認済")))</f>
        <v/>
      </c>
      <c r="R20" s="5" t="str">
        <f aca="false">IF(V20="","",IF(W20&lt;&gt;0,NA(),COUNTIFS($B$8:$B$57,B20,$E$8:$E$57,"有効",$F$8:$F$57,"未確認")))</f>
        <v/>
      </c>
      <c r="S20" s="6" t="str">
        <f aca="false">IF(V20="","",IF(W20&lt;&gt;0,NA(),IF(R20&gt;0,"判定保留",P20-Q20)))</f>
        <v/>
      </c>
      <c r="T20" s="6" t="str">
        <f aca="false">IF(V20="","",IF(W20&lt;&gt;0,NA(),IF(E20="取消","取消",IF(I20="未確認","判定保留",IF(I20&lt;&gt;"返金","対象外",IF(AND(K20="確認済",M20="確認済"),L20-N20,"判定保留"))))))</f>
        <v/>
      </c>
      <c r="U20" s="8" t="str">
        <f aca="false">IF(V20="","",IF(W20&lt;&gt;0,NA(),IF(E20="取消","取消",IF(F20="未確認","受取未確認",IF(H20="未確認","検品未確認",IF(H20="要対応","検品要対応",IF(D20="未確認","理由未確認",IF(I20="未確認","方針未確認",IF(J20="未確認","実物処理未確認",IF(I20&lt;&gt;"返金","照合済",IF(K20="未確認","合意未確認",IF(M20="未確認","実績未確認",IF(T20&gt;0,"未返金",IF(T20&lt;0,"過返金","照合済"))))))))))))))</f>
        <v/>
      </c>
      <c r="V20" s="8" t="str">
        <f aca="false">IF(COUNTA(A20:O20)=0,"",IF(NOT(AND(ISTEXT(A20),LEN(A20)=8,EXACT(LEFT(A20,4),"RET-"),ISNUMBER(FIND(MID(A20,5,1)&amp;"x","0x1x2x3x4x5x6x7x8x9x")),ISNUMBER(FIND(MID(A20,6,1)&amp;"x","0x1x2x3x4x5x6x7x8x9x")),ISNUMBER(FIND(MID(A20,7,1)&amp;"x","0x1x2x3x4x5x6x7x8x9x")),ISNUMBER(FIND(MID(A20,8,1)&amp;"x","0x1x2x3x4x5x6x7x8x9x")))),"返品IDはRET-と半角数字4桁",IF(COUNTIFS($A$8:$A$57,A20)&gt;1,"返品IDが重複",IF(NOT(AND(ISTEXT(B20),LEN(B20)=8,EXACT(LEFT(B20,4),"SAL-"),ISNUMBER(FIND(MID(B20,5,1)&amp;"x","0x1x2x3x4x5x6x7x8x9x")),ISNUMBER(FIND(MID(B20,6,1)&amp;"x","0x1x2x3x4x5x6x7x8x9x")),ISNUMBER(FIND(MID(B20,7,1)&amp;"x","0x1x2x3x4x5x6x7x8x9x")),ISNUMBER(FIND(MID(B20,8,1)&amp;"x","0x1x2x3x4x5x6x7x8x9x")))),"元明細IDはSAL-と半角数字4桁",IF(COUNTIFS(元出荷明細!$A$8:$A$57,B20)&lt;&gt;1,"元明細が一意にありません",IF(NOT(IF(ISNUMBER(C20),AND(C20&gt;=43831,C20&lt;=73050,C20=INT(C20)),FALSE())),"受付日は時刻なしで必須",IF(C20&lt;SUMIFS(元出荷明細!$C$8:$C$57,元出荷明細!$A$8:$A$57,B20),"受付日は元出荷日以上",IF(NOT(OR(D20="破損",D20="品違い",D20="数量違い",D20="その他",D20="未確認")),"理由を確認",IF(NOT(OR(E20="有効",E20="取消")),"記録状態を確認",IF(NOT(OR(F20="確認済",F20="未確認")),"受取区分を確認",IF(AND(F20="確認済",NOT(IF(ISNUMBER(G20),AND(G20&gt;=1,G20&lt;=1000000,G20=INT(G20)),FALSE()))),"受取数は1〜100万個整数で必須",IF(AND(F20="未確認",COUNTA(G20)&gt;0),"受取未確認の数量は空欄",IF(NOT(OR(H20="確認済",H20="未確認",H20="要対応")),"検品を確認",IF(AND(H20&lt;&gt;"未確認",F20&lt;&gt;"確認済"),"検品前に受取数量を確認",IF(NOT(OR(I20="未確認",I20="返金",I20="交換",I20="返却",I20="その他")),"方針を確認",IF(NOT(OR(J20="確認済",J20="未確認")),"実物処理を確認",IF(AND(J20="確認済",OR(H20&lt;&gt;"確認済",I20="未確認")),"実物処理済は検品/方針が必要",IF(AND(I20="返金",NOT(AND(OR(K20="確認済",K20="未確認"),OR(M20="確認済",M20="未確認")))),"返金は合意/実績を別確認",IF(AND(I20="未確認",NOT(AND(K20="未確認",M20="未確認"))),"方針未確認の金額区分は未確認",IF(AND(OR(I20="交換",I20="返却",I20="その他"),NOT(AND(K20="対象外",M20="対象外"))),"返金以外は金額区分が対象外",IF(AND(K20="確認済",NOT(IF(ISNUMBER(L20),AND(L20&gt;=0,L20&lt;=1000000000,L20=INT(L20)),FALSE()))),"確認済金額は0〜10億円整数",IF(AND(K20&lt;&gt;"確認済",COUNTA(L20)&gt;0),"未確認/対象外の金額は空欄",IF(AND(M20="確認済",NOT(IF(ISNUMBER(N20),AND(N20&gt;=0,N20&lt;=1000000000,N20=INT(N20)),FALSE()))),"確認済金額は0〜10億円整数",IF(AND(M20&lt;&gt;"確認済",COUNTA(N20)&gt;0),"未確認/対象外の金額は空欄",IF(NOT(IF(ISNUMBER(O20),AND(O20&gt;=43831,O20&lt;=73050,O20=INT(O20)),FALSE())),"記録確認日は時刻なしで必須",IF(OR(C20&gt;O20,O20&gt;返品の確認!$B$3),"受付日≦確認日≦基準日",IF(AND(E20="有効",SUMIFS($G$8:$G$57,$B$8:$B$57,B20,$E$8:$E$57,"有効",$F$8:$F$57,"確認済")&gt;SUMIFS(元出荷明細!$D$8:$D$57,元出荷明細!$A$8:$A$57,B20)),"全有効受取数が元出荷数を超過","確認済み")))))))))))))))))))))))))))</f>
        <v/>
      </c>
      <c r="W20" s="12" t="str">
        <f aca="false">IF(V20="","",IF(V20="確認済み",0,1))</f>
        <v/>
      </c>
      <c r="X20" s="12" t="n">
        <f aca="false">IF(COUNTA(A20:O20)=0,IF(AND(V20="",W20="",P20="",Q20="",R20="",S20="",T20="",U20=""),0,1),IF(NOT(AND(ISTEXT(V20),V20=IF(COUNTA(A20:O20)=0,"",IF(NOT(AND(ISTEXT(A20),LEN(A20)=8,EXACT(LEFT(A20,4),"RET-"),ISNUMBER(FIND(MID(A20,5,1)&amp;"x","0x1x2x3x4x5x6x7x8x9x")),ISNUMBER(FIND(MID(A20,6,1)&amp;"x","0x1x2x3x4x5x6x7x8x9x")),ISNUMBER(FIND(MID(A20,7,1)&amp;"x","0x1x2x3x4x5x6x7x8x9x")),ISNUMBER(FIND(MID(A20,8,1)&amp;"x","0x1x2x3x4x5x6x7x8x9x")))),"返品IDはRET-と半角数字4桁",IF(COUNTIFS($A$8:$A$57,A20)&gt;1,"返品IDが重複",IF(NOT(AND(ISTEXT(B20),LEN(B20)=8,EXACT(LEFT(B20,4),"SAL-"),ISNUMBER(FIND(MID(B20,5,1)&amp;"x","0x1x2x3x4x5x6x7x8x9x")),ISNUMBER(FIND(MID(B20,6,1)&amp;"x","0x1x2x3x4x5x6x7x8x9x")),ISNUMBER(FIND(MID(B20,7,1)&amp;"x","0x1x2x3x4x5x6x7x8x9x")),ISNUMBER(FIND(MID(B20,8,1)&amp;"x","0x1x2x3x4x5x6x7x8x9x")))),"元明細IDはSAL-と半角数字4桁",IF(COUNTIFS(元出荷明細!$A$8:$A$57,B20)&lt;&gt;1,"元明細が一意にありません",IF(NOT(IF(ISNUMBER(C20),AND(C20&gt;=43831,C20&lt;=73050,C20=INT(C20)),FALSE())),"受付日は時刻なしで必須",IF(C20&lt;SUMIFS(元出荷明細!$C$8:$C$57,元出荷明細!$A$8:$A$57,B20),"受付日は元出荷日以上",IF(NOT(OR(D20="破損",D20="品違い",D20="数量違い",D20="その他",D20="未確認")),"理由を確認",IF(NOT(OR(E20="有効",E20="取消")),"記録状態を確認",IF(NOT(OR(F20="確認済",F20="未確認")),"受取区分を確認",IF(AND(F20="確認済",NOT(IF(ISNUMBER(G20),AND(G20&gt;=1,G20&lt;=1000000,G20=INT(G20)),FALSE()))),"受取数は1〜100万個整数で必須",IF(AND(F20="未確認",COUNTA(G20)&gt;0),"受取未確認の数量は空欄",IF(NOT(OR(H20="確認済",H20="未確認",H20="要対応")),"検品を確認",IF(AND(H20&lt;&gt;"未確認",F20&lt;&gt;"確認済"),"検品前に受取数量を確認",IF(NOT(OR(I20="未確認",I20="返金",I20="交換",I20="返却",I20="その他")),"方針を確認",IF(NOT(OR(J20="確認済",J20="未確認")),"実物処理を確認",IF(AND(J20="確認済",OR(H20&lt;&gt;"確認済",I20="未確認")),"実物処理済は検品/方針が必要",IF(AND(I20="返金",NOT(AND(OR(K20="確認済",K20="未確認"),OR(M20="確認済",M20="未確認")))),"返金は合意/実績を別確認",IF(AND(I20="未確認",NOT(AND(K20="未確認",M20="未確認"))),"方針未確認の金額区分は未確認",IF(AND(OR(I20="交換",I20="返却",I20="その他"),NOT(AND(K20="対象外",M20="対象外"))),"返金以外は金額区分が対象外",IF(AND(K20="確認済",NOT(IF(ISNUMBER(L20),AND(L20&gt;=0,L20&lt;=1000000000,L20=INT(L20)),FALSE()))),"確認済金額は0〜10億円整数",IF(AND(K20&lt;&gt;"確認済",COUNTA(L20)&gt;0),"未確認/対象外の金額は空欄",IF(AND(M20="確認済",NOT(IF(ISNUMBER(N20),AND(N20&gt;=0,N20&lt;=1000000000,N20=INT(N20)),FALSE()))),"確認済金額は0〜10億円整数",IF(AND(M20&lt;&gt;"確認済",COUNTA(N20)&gt;0),"未確認/対象外の金額は空欄",IF(NOT(IF(ISNUMBER(O20),AND(O20&gt;=43831,O20&lt;=73050,O20=INT(O20)),FALSE())),"記録確認日は時刻なしで必須",IF(OR(C20&gt;O20,O20&gt;返品の確認!$B$3),"受付日≦確認日≦基準日",IF(AND(E20="有効",SUMIFS($G$8:$G$57,$B$8:$B$57,B20,$E$8:$E$57,"有効",$F$8:$F$57,"確認済")&gt;SUMIFS(元出荷明細!$D$8:$D$57,元出荷明細!$A$8:$A$57,B20)),"全有効受取数が元出荷数を超過","確認済み"))))))))))))))))))))))))))),ISNUMBER(W20),W20=IF(V20="確認済み",0,1))),1,IF(W20&lt;&gt;0,0,IF(AND(ISNUMBER(P20),P20=SUMIFS(元出荷明細!$D$8:$D$57,元出荷明細!$A$8:$A$57,B20),ISNUMBER(Q20),Q20=SUMIFS($G$8:$G$57,$B$8:$B$57,B20,$E$8:$E$57,"有効",$F$8:$F$57,"確認済"),ISNUMBER(R20),R20=COUNTIFS($B$8:$B$57,B20,$E$8:$E$57,"有効",$F$8:$F$57,"未確認"),IF(R20&gt;0,ISTEXT(S20),ISNUMBER(S20)),S20=IF(R20&gt;0,"判定保留",P20-Q20),IF(AND(E20="有効",I20="返金",K20="確認済",M20="確認済"),ISNUMBER(T20),ISTEXT(T20)),T20=IF(E20="取消","取消",IF(I20="未確認","判定保留",IF(I20&lt;&gt;"返金","対象外",IF(AND(K20="確認済",M20="確認済"),L20-N20,"判定保留")))),ISTEXT(U20),U20=IF(E20="取消","取消",IF(F20="未確認","受取未確認",IF(H20="未確認","検品未確認",IF(H20="要対応","検品要対応",IF(D20="未確認","理由未確認",IF(I20="未確認","方針未確認",IF(J20="未確認","実物処理未確認",IF(I20&lt;&gt;"返金","照合済",IF(K20="未確認","合意未確認",IF(M20="未確認","実績未確認",IF(T20&gt;0,"未返金",IF(T20&lt;0,"過返金","照合済"))))))))))))),0,1))))</f>
        <v>0</v>
      </c>
    </row>
    <row r="21" customFormat="false" ht="32" hidden="false" customHeight="true" outlineLevel="0" collapsed="false">
      <c r="A21" s="9"/>
      <c r="B21" s="9"/>
      <c r="C21" s="4"/>
      <c r="D21" s="10"/>
      <c r="E21" s="10"/>
      <c r="F21" s="10"/>
      <c r="G21" s="11"/>
      <c r="H21" s="10"/>
      <c r="I21" s="10"/>
      <c r="J21" s="10"/>
      <c r="K21" s="10"/>
      <c r="L21" s="11"/>
      <c r="M21" s="10"/>
      <c r="N21" s="11"/>
      <c r="O21" s="4"/>
      <c r="P21" s="5" t="str">
        <f aca="false">IF(V21="","",IF(W21&lt;&gt;0,NA(),SUMIFS(元出荷明細!$D$8:$D$57,元出荷明細!$A$8:$A$57,B21)))</f>
        <v/>
      </c>
      <c r="Q21" s="5" t="str">
        <f aca="false">IF(V21="","",IF(W21&lt;&gt;0,NA(),SUMIFS($G$8:$G$57,$B$8:$B$57,B21,$E$8:$E$57,"有効",$F$8:$F$57,"確認済")))</f>
        <v/>
      </c>
      <c r="R21" s="5" t="str">
        <f aca="false">IF(V21="","",IF(W21&lt;&gt;0,NA(),COUNTIFS($B$8:$B$57,B21,$E$8:$E$57,"有効",$F$8:$F$57,"未確認")))</f>
        <v/>
      </c>
      <c r="S21" s="6" t="str">
        <f aca="false">IF(V21="","",IF(W21&lt;&gt;0,NA(),IF(R21&gt;0,"判定保留",P21-Q21)))</f>
        <v/>
      </c>
      <c r="T21" s="6" t="str">
        <f aca="false">IF(V21="","",IF(W21&lt;&gt;0,NA(),IF(E21="取消","取消",IF(I21="未確認","判定保留",IF(I21&lt;&gt;"返金","対象外",IF(AND(K21="確認済",M21="確認済"),L21-N21,"判定保留"))))))</f>
        <v/>
      </c>
      <c r="U21" s="8" t="str">
        <f aca="false">IF(V21="","",IF(W21&lt;&gt;0,NA(),IF(E21="取消","取消",IF(F21="未確認","受取未確認",IF(H21="未確認","検品未確認",IF(H21="要対応","検品要対応",IF(D21="未確認","理由未確認",IF(I21="未確認","方針未確認",IF(J21="未確認","実物処理未確認",IF(I21&lt;&gt;"返金","照合済",IF(K21="未確認","合意未確認",IF(M21="未確認","実績未確認",IF(T21&gt;0,"未返金",IF(T21&lt;0,"過返金","照合済"))))))))))))))</f>
        <v/>
      </c>
      <c r="V21" s="8" t="str">
        <f aca="false">IF(COUNTA(A21:O21)=0,"",IF(NOT(AND(ISTEXT(A21),LEN(A21)=8,EXACT(LEFT(A21,4),"RET-"),ISNUMBER(FIND(MID(A21,5,1)&amp;"x","0x1x2x3x4x5x6x7x8x9x")),ISNUMBER(FIND(MID(A21,6,1)&amp;"x","0x1x2x3x4x5x6x7x8x9x")),ISNUMBER(FIND(MID(A21,7,1)&amp;"x","0x1x2x3x4x5x6x7x8x9x")),ISNUMBER(FIND(MID(A21,8,1)&amp;"x","0x1x2x3x4x5x6x7x8x9x")))),"返品IDはRET-と半角数字4桁",IF(COUNTIFS($A$8:$A$57,A21)&gt;1,"返品IDが重複",IF(NOT(AND(ISTEXT(B21),LEN(B21)=8,EXACT(LEFT(B21,4),"SAL-"),ISNUMBER(FIND(MID(B21,5,1)&amp;"x","0x1x2x3x4x5x6x7x8x9x")),ISNUMBER(FIND(MID(B21,6,1)&amp;"x","0x1x2x3x4x5x6x7x8x9x")),ISNUMBER(FIND(MID(B21,7,1)&amp;"x","0x1x2x3x4x5x6x7x8x9x")),ISNUMBER(FIND(MID(B21,8,1)&amp;"x","0x1x2x3x4x5x6x7x8x9x")))),"元明細IDはSAL-と半角数字4桁",IF(COUNTIFS(元出荷明細!$A$8:$A$57,B21)&lt;&gt;1,"元明細が一意にありません",IF(NOT(IF(ISNUMBER(C21),AND(C21&gt;=43831,C21&lt;=73050,C21=INT(C21)),FALSE())),"受付日は時刻なしで必須",IF(C21&lt;SUMIFS(元出荷明細!$C$8:$C$57,元出荷明細!$A$8:$A$57,B21),"受付日は元出荷日以上",IF(NOT(OR(D21="破損",D21="品違い",D21="数量違い",D21="その他",D21="未確認")),"理由を確認",IF(NOT(OR(E21="有効",E21="取消")),"記録状態を確認",IF(NOT(OR(F21="確認済",F21="未確認")),"受取区分を確認",IF(AND(F21="確認済",NOT(IF(ISNUMBER(G21),AND(G21&gt;=1,G21&lt;=1000000,G21=INT(G21)),FALSE()))),"受取数は1〜100万個整数で必須",IF(AND(F21="未確認",COUNTA(G21)&gt;0),"受取未確認の数量は空欄",IF(NOT(OR(H21="確認済",H21="未確認",H21="要対応")),"検品を確認",IF(AND(H21&lt;&gt;"未確認",F21&lt;&gt;"確認済"),"検品前に受取数量を確認",IF(NOT(OR(I21="未確認",I21="返金",I21="交換",I21="返却",I21="その他")),"方針を確認",IF(NOT(OR(J21="確認済",J21="未確認")),"実物処理を確認",IF(AND(J21="確認済",OR(H21&lt;&gt;"確認済",I21="未確認")),"実物処理済は検品/方針が必要",IF(AND(I21="返金",NOT(AND(OR(K21="確認済",K21="未確認"),OR(M21="確認済",M21="未確認")))),"返金は合意/実績を別確認",IF(AND(I21="未確認",NOT(AND(K21="未確認",M21="未確認"))),"方針未確認の金額区分は未確認",IF(AND(OR(I21="交換",I21="返却",I21="その他"),NOT(AND(K21="対象外",M21="対象外"))),"返金以外は金額区分が対象外",IF(AND(K21="確認済",NOT(IF(ISNUMBER(L21),AND(L21&gt;=0,L21&lt;=1000000000,L21=INT(L21)),FALSE()))),"確認済金額は0〜10億円整数",IF(AND(K21&lt;&gt;"確認済",COUNTA(L21)&gt;0),"未確認/対象外の金額は空欄",IF(AND(M21="確認済",NOT(IF(ISNUMBER(N21),AND(N21&gt;=0,N21&lt;=1000000000,N21=INT(N21)),FALSE()))),"確認済金額は0〜10億円整数",IF(AND(M21&lt;&gt;"確認済",COUNTA(N21)&gt;0),"未確認/対象外の金額は空欄",IF(NOT(IF(ISNUMBER(O21),AND(O21&gt;=43831,O21&lt;=73050,O21=INT(O21)),FALSE())),"記録確認日は時刻なしで必須",IF(OR(C21&gt;O21,O21&gt;返品の確認!$B$3),"受付日≦確認日≦基準日",IF(AND(E21="有効",SUMIFS($G$8:$G$57,$B$8:$B$57,B21,$E$8:$E$57,"有効",$F$8:$F$57,"確認済")&gt;SUMIFS(元出荷明細!$D$8:$D$57,元出荷明細!$A$8:$A$57,B21)),"全有効受取数が元出荷数を超過","確認済み")))))))))))))))))))))))))))</f>
        <v/>
      </c>
      <c r="W21" s="12" t="str">
        <f aca="false">IF(V21="","",IF(V21="確認済み",0,1))</f>
        <v/>
      </c>
      <c r="X21" s="12" t="n">
        <f aca="false">IF(COUNTA(A21:O21)=0,IF(AND(V21="",W21="",P21="",Q21="",R21="",S21="",T21="",U21=""),0,1),IF(NOT(AND(ISTEXT(V21),V21=IF(COUNTA(A21:O21)=0,"",IF(NOT(AND(ISTEXT(A21),LEN(A21)=8,EXACT(LEFT(A21,4),"RET-"),ISNUMBER(FIND(MID(A21,5,1)&amp;"x","0x1x2x3x4x5x6x7x8x9x")),ISNUMBER(FIND(MID(A21,6,1)&amp;"x","0x1x2x3x4x5x6x7x8x9x")),ISNUMBER(FIND(MID(A21,7,1)&amp;"x","0x1x2x3x4x5x6x7x8x9x")),ISNUMBER(FIND(MID(A21,8,1)&amp;"x","0x1x2x3x4x5x6x7x8x9x")))),"返品IDはRET-と半角数字4桁",IF(COUNTIFS($A$8:$A$57,A21)&gt;1,"返品IDが重複",IF(NOT(AND(ISTEXT(B21),LEN(B21)=8,EXACT(LEFT(B21,4),"SAL-"),ISNUMBER(FIND(MID(B21,5,1)&amp;"x","0x1x2x3x4x5x6x7x8x9x")),ISNUMBER(FIND(MID(B21,6,1)&amp;"x","0x1x2x3x4x5x6x7x8x9x")),ISNUMBER(FIND(MID(B21,7,1)&amp;"x","0x1x2x3x4x5x6x7x8x9x")),ISNUMBER(FIND(MID(B21,8,1)&amp;"x","0x1x2x3x4x5x6x7x8x9x")))),"元明細IDはSAL-と半角数字4桁",IF(COUNTIFS(元出荷明細!$A$8:$A$57,B21)&lt;&gt;1,"元明細が一意にありません",IF(NOT(IF(ISNUMBER(C21),AND(C21&gt;=43831,C21&lt;=73050,C21=INT(C21)),FALSE())),"受付日は時刻なしで必須",IF(C21&lt;SUMIFS(元出荷明細!$C$8:$C$57,元出荷明細!$A$8:$A$57,B21),"受付日は元出荷日以上",IF(NOT(OR(D21="破損",D21="品違い",D21="数量違い",D21="その他",D21="未確認")),"理由を確認",IF(NOT(OR(E21="有効",E21="取消")),"記録状態を確認",IF(NOT(OR(F21="確認済",F21="未確認")),"受取区分を確認",IF(AND(F21="確認済",NOT(IF(ISNUMBER(G21),AND(G21&gt;=1,G21&lt;=1000000,G21=INT(G21)),FALSE()))),"受取数は1〜100万個整数で必須",IF(AND(F21="未確認",COUNTA(G21)&gt;0),"受取未確認の数量は空欄",IF(NOT(OR(H21="確認済",H21="未確認",H21="要対応")),"検品を確認",IF(AND(H21&lt;&gt;"未確認",F21&lt;&gt;"確認済"),"検品前に受取数量を確認",IF(NOT(OR(I21="未確認",I21="返金",I21="交換",I21="返却",I21="その他")),"方針を確認",IF(NOT(OR(J21="確認済",J21="未確認")),"実物処理を確認",IF(AND(J21="確認済",OR(H21&lt;&gt;"確認済",I21="未確認")),"実物処理済は検品/方針が必要",IF(AND(I21="返金",NOT(AND(OR(K21="確認済",K21="未確認"),OR(M21="確認済",M21="未確認")))),"返金は合意/実績を別確認",IF(AND(I21="未確認",NOT(AND(K21="未確認",M21="未確認"))),"方針未確認の金額区分は未確認",IF(AND(OR(I21="交換",I21="返却",I21="その他"),NOT(AND(K21="対象外",M21="対象外"))),"返金以外は金額区分が対象外",IF(AND(K21="確認済",NOT(IF(ISNUMBER(L21),AND(L21&gt;=0,L21&lt;=1000000000,L21=INT(L21)),FALSE()))),"確認済金額は0〜10億円整数",IF(AND(K21&lt;&gt;"確認済",COUNTA(L21)&gt;0),"未確認/対象外の金額は空欄",IF(AND(M21="確認済",NOT(IF(ISNUMBER(N21),AND(N21&gt;=0,N21&lt;=1000000000,N21=INT(N21)),FALSE()))),"確認済金額は0〜10億円整数",IF(AND(M21&lt;&gt;"確認済",COUNTA(N21)&gt;0),"未確認/対象外の金額は空欄",IF(NOT(IF(ISNUMBER(O21),AND(O21&gt;=43831,O21&lt;=73050,O21=INT(O21)),FALSE())),"記録確認日は時刻なしで必須",IF(OR(C21&gt;O21,O21&gt;返品の確認!$B$3),"受付日≦確認日≦基準日",IF(AND(E21="有効",SUMIFS($G$8:$G$57,$B$8:$B$57,B21,$E$8:$E$57,"有効",$F$8:$F$57,"確認済")&gt;SUMIFS(元出荷明細!$D$8:$D$57,元出荷明細!$A$8:$A$57,B21)),"全有効受取数が元出荷数を超過","確認済み"))))))))))))))))))))))))))),ISNUMBER(W21),W21=IF(V21="確認済み",0,1))),1,IF(W21&lt;&gt;0,0,IF(AND(ISNUMBER(P21),P21=SUMIFS(元出荷明細!$D$8:$D$57,元出荷明細!$A$8:$A$57,B21),ISNUMBER(Q21),Q21=SUMIFS($G$8:$G$57,$B$8:$B$57,B21,$E$8:$E$57,"有効",$F$8:$F$57,"確認済"),ISNUMBER(R21),R21=COUNTIFS($B$8:$B$57,B21,$E$8:$E$57,"有効",$F$8:$F$57,"未確認"),IF(R21&gt;0,ISTEXT(S21),ISNUMBER(S21)),S21=IF(R21&gt;0,"判定保留",P21-Q21),IF(AND(E21="有効",I21="返金",K21="確認済",M21="確認済"),ISNUMBER(T21),ISTEXT(T21)),T21=IF(E21="取消","取消",IF(I21="未確認","判定保留",IF(I21&lt;&gt;"返金","対象外",IF(AND(K21="確認済",M21="確認済"),L21-N21,"判定保留")))),ISTEXT(U21),U21=IF(E21="取消","取消",IF(F21="未確認","受取未確認",IF(H21="未確認","検品未確認",IF(H21="要対応","検品要対応",IF(D21="未確認","理由未確認",IF(I21="未確認","方針未確認",IF(J21="未確認","実物処理未確認",IF(I21&lt;&gt;"返金","照合済",IF(K21="未確認","合意未確認",IF(M21="未確認","実績未確認",IF(T21&gt;0,"未返金",IF(T21&lt;0,"過返金","照合済"))))))))))))),0,1))))</f>
        <v>0</v>
      </c>
    </row>
    <row r="22" customFormat="false" ht="32" hidden="false" customHeight="true" outlineLevel="0" collapsed="false">
      <c r="A22" s="9"/>
      <c r="B22" s="9"/>
      <c r="C22" s="4"/>
      <c r="D22" s="10"/>
      <c r="E22" s="10"/>
      <c r="F22" s="10"/>
      <c r="G22" s="11"/>
      <c r="H22" s="10"/>
      <c r="I22" s="10"/>
      <c r="J22" s="10"/>
      <c r="K22" s="10"/>
      <c r="L22" s="11"/>
      <c r="M22" s="10"/>
      <c r="N22" s="11"/>
      <c r="O22" s="4"/>
      <c r="P22" s="5" t="str">
        <f aca="false">IF(V22="","",IF(W22&lt;&gt;0,NA(),SUMIFS(元出荷明細!$D$8:$D$57,元出荷明細!$A$8:$A$57,B22)))</f>
        <v/>
      </c>
      <c r="Q22" s="5" t="str">
        <f aca="false">IF(V22="","",IF(W22&lt;&gt;0,NA(),SUMIFS($G$8:$G$57,$B$8:$B$57,B22,$E$8:$E$57,"有効",$F$8:$F$57,"確認済")))</f>
        <v/>
      </c>
      <c r="R22" s="5" t="str">
        <f aca="false">IF(V22="","",IF(W22&lt;&gt;0,NA(),COUNTIFS($B$8:$B$57,B22,$E$8:$E$57,"有効",$F$8:$F$57,"未確認")))</f>
        <v/>
      </c>
      <c r="S22" s="6" t="str">
        <f aca="false">IF(V22="","",IF(W22&lt;&gt;0,NA(),IF(R22&gt;0,"判定保留",P22-Q22)))</f>
        <v/>
      </c>
      <c r="T22" s="6" t="str">
        <f aca="false">IF(V22="","",IF(W22&lt;&gt;0,NA(),IF(E22="取消","取消",IF(I22="未確認","判定保留",IF(I22&lt;&gt;"返金","対象外",IF(AND(K22="確認済",M22="確認済"),L22-N22,"判定保留"))))))</f>
        <v/>
      </c>
      <c r="U22" s="8" t="str">
        <f aca="false">IF(V22="","",IF(W22&lt;&gt;0,NA(),IF(E22="取消","取消",IF(F22="未確認","受取未確認",IF(H22="未確認","検品未確認",IF(H22="要対応","検品要対応",IF(D22="未確認","理由未確認",IF(I22="未確認","方針未確認",IF(J22="未確認","実物処理未確認",IF(I22&lt;&gt;"返金","照合済",IF(K22="未確認","合意未確認",IF(M22="未確認","実績未確認",IF(T22&gt;0,"未返金",IF(T22&lt;0,"過返金","照合済"))))))))))))))</f>
        <v/>
      </c>
      <c r="V22" s="8" t="str">
        <f aca="false">IF(COUNTA(A22:O22)=0,"",IF(NOT(AND(ISTEXT(A22),LEN(A22)=8,EXACT(LEFT(A22,4),"RET-"),ISNUMBER(FIND(MID(A22,5,1)&amp;"x","0x1x2x3x4x5x6x7x8x9x")),ISNUMBER(FIND(MID(A22,6,1)&amp;"x","0x1x2x3x4x5x6x7x8x9x")),ISNUMBER(FIND(MID(A22,7,1)&amp;"x","0x1x2x3x4x5x6x7x8x9x")),ISNUMBER(FIND(MID(A22,8,1)&amp;"x","0x1x2x3x4x5x6x7x8x9x")))),"返品IDはRET-と半角数字4桁",IF(COUNTIFS($A$8:$A$57,A22)&gt;1,"返品IDが重複",IF(NOT(AND(ISTEXT(B22),LEN(B22)=8,EXACT(LEFT(B22,4),"SAL-"),ISNUMBER(FIND(MID(B22,5,1)&amp;"x","0x1x2x3x4x5x6x7x8x9x")),ISNUMBER(FIND(MID(B22,6,1)&amp;"x","0x1x2x3x4x5x6x7x8x9x")),ISNUMBER(FIND(MID(B22,7,1)&amp;"x","0x1x2x3x4x5x6x7x8x9x")),ISNUMBER(FIND(MID(B22,8,1)&amp;"x","0x1x2x3x4x5x6x7x8x9x")))),"元明細IDはSAL-と半角数字4桁",IF(COUNTIFS(元出荷明細!$A$8:$A$57,B22)&lt;&gt;1,"元明細が一意にありません",IF(NOT(IF(ISNUMBER(C22),AND(C22&gt;=43831,C22&lt;=73050,C22=INT(C22)),FALSE())),"受付日は時刻なしで必須",IF(C22&lt;SUMIFS(元出荷明細!$C$8:$C$57,元出荷明細!$A$8:$A$57,B22),"受付日は元出荷日以上",IF(NOT(OR(D22="破損",D22="品違い",D22="数量違い",D22="その他",D22="未確認")),"理由を確認",IF(NOT(OR(E22="有効",E22="取消")),"記録状態を確認",IF(NOT(OR(F22="確認済",F22="未確認")),"受取区分を確認",IF(AND(F22="確認済",NOT(IF(ISNUMBER(G22),AND(G22&gt;=1,G22&lt;=1000000,G22=INT(G22)),FALSE()))),"受取数は1〜100万個整数で必須",IF(AND(F22="未確認",COUNTA(G22)&gt;0),"受取未確認の数量は空欄",IF(NOT(OR(H22="確認済",H22="未確認",H22="要対応")),"検品を確認",IF(AND(H22&lt;&gt;"未確認",F22&lt;&gt;"確認済"),"検品前に受取数量を確認",IF(NOT(OR(I22="未確認",I22="返金",I22="交換",I22="返却",I22="その他")),"方針を確認",IF(NOT(OR(J22="確認済",J22="未確認")),"実物処理を確認",IF(AND(J22="確認済",OR(H22&lt;&gt;"確認済",I22="未確認")),"実物処理済は検品/方針が必要",IF(AND(I22="返金",NOT(AND(OR(K22="確認済",K22="未確認"),OR(M22="確認済",M22="未確認")))),"返金は合意/実績を別確認",IF(AND(I22="未確認",NOT(AND(K22="未確認",M22="未確認"))),"方針未確認の金額区分は未確認",IF(AND(OR(I22="交換",I22="返却",I22="その他"),NOT(AND(K22="対象外",M22="対象外"))),"返金以外は金額区分が対象外",IF(AND(K22="確認済",NOT(IF(ISNUMBER(L22),AND(L22&gt;=0,L22&lt;=1000000000,L22=INT(L22)),FALSE()))),"確認済金額は0〜10億円整数",IF(AND(K22&lt;&gt;"確認済",COUNTA(L22)&gt;0),"未確認/対象外の金額は空欄",IF(AND(M22="確認済",NOT(IF(ISNUMBER(N22),AND(N22&gt;=0,N22&lt;=1000000000,N22=INT(N22)),FALSE()))),"確認済金額は0〜10億円整数",IF(AND(M22&lt;&gt;"確認済",COUNTA(N22)&gt;0),"未確認/対象外の金額は空欄",IF(NOT(IF(ISNUMBER(O22),AND(O22&gt;=43831,O22&lt;=73050,O22=INT(O22)),FALSE())),"記録確認日は時刻なしで必須",IF(OR(C22&gt;O22,O22&gt;返品の確認!$B$3),"受付日≦確認日≦基準日",IF(AND(E22="有効",SUMIFS($G$8:$G$57,$B$8:$B$57,B22,$E$8:$E$57,"有効",$F$8:$F$57,"確認済")&gt;SUMIFS(元出荷明細!$D$8:$D$57,元出荷明細!$A$8:$A$57,B22)),"全有効受取数が元出荷数を超過","確認済み")))))))))))))))))))))))))))</f>
        <v/>
      </c>
      <c r="W22" s="12" t="str">
        <f aca="false">IF(V22="","",IF(V22="確認済み",0,1))</f>
        <v/>
      </c>
      <c r="X22" s="12" t="n">
        <f aca="false">IF(COUNTA(A22:O22)=0,IF(AND(V22="",W22="",P22="",Q22="",R22="",S22="",T22="",U22=""),0,1),IF(NOT(AND(ISTEXT(V22),V22=IF(COUNTA(A22:O22)=0,"",IF(NOT(AND(ISTEXT(A22),LEN(A22)=8,EXACT(LEFT(A22,4),"RET-"),ISNUMBER(FIND(MID(A22,5,1)&amp;"x","0x1x2x3x4x5x6x7x8x9x")),ISNUMBER(FIND(MID(A22,6,1)&amp;"x","0x1x2x3x4x5x6x7x8x9x")),ISNUMBER(FIND(MID(A22,7,1)&amp;"x","0x1x2x3x4x5x6x7x8x9x")),ISNUMBER(FIND(MID(A22,8,1)&amp;"x","0x1x2x3x4x5x6x7x8x9x")))),"返品IDはRET-と半角数字4桁",IF(COUNTIFS($A$8:$A$57,A22)&gt;1,"返品IDが重複",IF(NOT(AND(ISTEXT(B22),LEN(B22)=8,EXACT(LEFT(B22,4),"SAL-"),ISNUMBER(FIND(MID(B22,5,1)&amp;"x","0x1x2x3x4x5x6x7x8x9x")),ISNUMBER(FIND(MID(B22,6,1)&amp;"x","0x1x2x3x4x5x6x7x8x9x")),ISNUMBER(FIND(MID(B22,7,1)&amp;"x","0x1x2x3x4x5x6x7x8x9x")),ISNUMBER(FIND(MID(B22,8,1)&amp;"x","0x1x2x3x4x5x6x7x8x9x")))),"元明細IDはSAL-と半角数字4桁",IF(COUNTIFS(元出荷明細!$A$8:$A$57,B22)&lt;&gt;1,"元明細が一意にありません",IF(NOT(IF(ISNUMBER(C22),AND(C22&gt;=43831,C22&lt;=73050,C22=INT(C22)),FALSE())),"受付日は時刻なしで必須",IF(C22&lt;SUMIFS(元出荷明細!$C$8:$C$57,元出荷明細!$A$8:$A$57,B22),"受付日は元出荷日以上",IF(NOT(OR(D22="破損",D22="品違い",D22="数量違い",D22="その他",D22="未確認")),"理由を確認",IF(NOT(OR(E22="有効",E22="取消")),"記録状態を確認",IF(NOT(OR(F22="確認済",F22="未確認")),"受取区分を確認",IF(AND(F22="確認済",NOT(IF(ISNUMBER(G22),AND(G22&gt;=1,G22&lt;=1000000,G22=INT(G22)),FALSE()))),"受取数は1〜100万個整数で必須",IF(AND(F22="未確認",COUNTA(G22)&gt;0),"受取未確認の数量は空欄",IF(NOT(OR(H22="確認済",H22="未確認",H22="要対応")),"検品を確認",IF(AND(H22&lt;&gt;"未確認",F22&lt;&gt;"確認済"),"検品前に受取数量を確認",IF(NOT(OR(I22="未確認",I22="返金",I22="交換",I22="返却",I22="その他")),"方針を確認",IF(NOT(OR(J22="確認済",J22="未確認")),"実物処理を確認",IF(AND(J22="確認済",OR(H22&lt;&gt;"確認済",I22="未確認")),"実物処理済は検品/方針が必要",IF(AND(I22="返金",NOT(AND(OR(K22="確認済",K22="未確認"),OR(M22="確認済",M22="未確認")))),"返金は合意/実績を別確認",IF(AND(I22="未確認",NOT(AND(K22="未確認",M22="未確認"))),"方針未確認の金額区分は未確認",IF(AND(OR(I22="交換",I22="返却",I22="その他"),NOT(AND(K22="対象外",M22="対象外"))),"返金以外は金額区分が対象外",IF(AND(K22="確認済",NOT(IF(ISNUMBER(L22),AND(L22&gt;=0,L22&lt;=1000000000,L22=INT(L22)),FALSE()))),"確認済金額は0〜10億円整数",IF(AND(K22&lt;&gt;"確認済",COUNTA(L22)&gt;0),"未確認/対象外の金額は空欄",IF(AND(M22="確認済",NOT(IF(ISNUMBER(N22),AND(N22&gt;=0,N22&lt;=1000000000,N22=INT(N22)),FALSE()))),"確認済金額は0〜10億円整数",IF(AND(M22&lt;&gt;"確認済",COUNTA(N22)&gt;0),"未確認/対象外の金額は空欄",IF(NOT(IF(ISNUMBER(O22),AND(O22&gt;=43831,O22&lt;=73050,O22=INT(O22)),FALSE())),"記録確認日は時刻なしで必須",IF(OR(C22&gt;O22,O22&gt;返品の確認!$B$3),"受付日≦確認日≦基準日",IF(AND(E22="有効",SUMIFS($G$8:$G$57,$B$8:$B$57,B22,$E$8:$E$57,"有効",$F$8:$F$57,"確認済")&gt;SUMIFS(元出荷明細!$D$8:$D$57,元出荷明細!$A$8:$A$57,B22)),"全有効受取数が元出荷数を超過","確認済み"))))))))))))))))))))))))))),ISNUMBER(W22),W22=IF(V22="確認済み",0,1))),1,IF(W22&lt;&gt;0,0,IF(AND(ISNUMBER(P22),P22=SUMIFS(元出荷明細!$D$8:$D$57,元出荷明細!$A$8:$A$57,B22),ISNUMBER(Q22),Q22=SUMIFS($G$8:$G$57,$B$8:$B$57,B22,$E$8:$E$57,"有効",$F$8:$F$57,"確認済"),ISNUMBER(R22),R22=COUNTIFS($B$8:$B$57,B22,$E$8:$E$57,"有効",$F$8:$F$57,"未確認"),IF(R22&gt;0,ISTEXT(S22),ISNUMBER(S22)),S22=IF(R22&gt;0,"判定保留",P22-Q22),IF(AND(E22="有効",I22="返金",K22="確認済",M22="確認済"),ISNUMBER(T22),ISTEXT(T22)),T22=IF(E22="取消","取消",IF(I22="未確認","判定保留",IF(I22&lt;&gt;"返金","対象外",IF(AND(K22="確認済",M22="確認済"),L22-N22,"判定保留")))),ISTEXT(U22),U22=IF(E22="取消","取消",IF(F22="未確認","受取未確認",IF(H22="未確認","検品未確認",IF(H22="要対応","検品要対応",IF(D22="未確認","理由未確認",IF(I22="未確認","方針未確認",IF(J22="未確認","実物処理未確認",IF(I22&lt;&gt;"返金","照合済",IF(K22="未確認","合意未確認",IF(M22="未確認","実績未確認",IF(T22&gt;0,"未返金",IF(T22&lt;0,"過返金","照合済"))))))))))))),0,1))))</f>
        <v>0</v>
      </c>
    </row>
    <row r="23" customFormat="false" ht="32" hidden="false" customHeight="true" outlineLevel="0" collapsed="false">
      <c r="A23" s="9"/>
      <c r="B23" s="9"/>
      <c r="C23" s="4"/>
      <c r="D23" s="10"/>
      <c r="E23" s="10"/>
      <c r="F23" s="10"/>
      <c r="G23" s="11"/>
      <c r="H23" s="10"/>
      <c r="I23" s="10"/>
      <c r="J23" s="10"/>
      <c r="K23" s="10"/>
      <c r="L23" s="11"/>
      <c r="M23" s="10"/>
      <c r="N23" s="11"/>
      <c r="O23" s="4"/>
      <c r="P23" s="5" t="str">
        <f aca="false">IF(V23="","",IF(W23&lt;&gt;0,NA(),SUMIFS(元出荷明細!$D$8:$D$57,元出荷明細!$A$8:$A$57,B23)))</f>
        <v/>
      </c>
      <c r="Q23" s="5" t="str">
        <f aca="false">IF(V23="","",IF(W23&lt;&gt;0,NA(),SUMIFS($G$8:$G$57,$B$8:$B$57,B23,$E$8:$E$57,"有効",$F$8:$F$57,"確認済")))</f>
        <v/>
      </c>
      <c r="R23" s="5" t="str">
        <f aca="false">IF(V23="","",IF(W23&lt;&gt;0,NA(),COUNTIFS($B$8:$B$57,B23,$E$8:$E$57,"有効",$F$8:$F$57,"未確認")))</f>
        <v/>
      </c>
      <c r="S23" s="6" t="str">
        <f aca="false">IF(V23="","",IF(W23&lt;&gt;0,NA(),IF(R23&gt;0,"判定保留",P23-Q23)))</f>
        <v/>
      </c>
      <c r="T23" s="6" t="str">
        <f aca="false">IF(V23="","",IF(W23&lt;&gt;0,NA(),IF(E23="取消","取消",IF(I23="未確認","判定保留",IF(I23&lt;&gt;"返金","対象外",IF(AND(K23="確認済",M23="確認済"),L23-N23,"判定保留"))))))</f>
        <v/>
      </c>
      <c r="U23" s="8" t="str">
        <f aca="false">IF(V23="","",IF(W23&lt;&gt;0,NA(),IF(E23="取消","取消",IF(F23="未確認","受取未確認",IF(H23="未確認","検品未確認",IF(H23="要対応","検品要対応",IF(D23="未確認","理由未確認",IF(I23="未確認","方針未確認",IF(J23="未確認","実物処理未確認",IF(I23&lt;&gt;"返金","照合済",IF(K23="未確認","合意未確認",IF(M23="未確認","実績未確認",IF(T23&gt;0,"未返金",IF(T23&lt;0,"過返金","照合済"))))))))))))))</f>
        <v/>
      </c>
      <c r="V23" s="8" t="str">
        <f aca="false">IF(COUNTA(A23:O23)=0,"",IF(NOT(AND(ISTEXT(A23),LEN(A23)=8,EXACT(LEFT(A23,4),"RET-"),ISNUMBER(FIND(MID(A23,5,1)&amp;"x","0x1x2x3x4x5x6x7x8x9x")),ISNUMBER(FIND(MID(A23,6,1)&amp;"x","0x1x2x3x4x5x6x7x8x9x")),ISNUMBER(FIND(MID(A23,7,1)&amp;"x","0x1x2x3x4x5x6x7x8x9x")),ISNUMBER(FIND(MID(A23,8,1)&amp;"x","0x1x2x3x4x5x6x7x8x9x")))),"返品IDはRET-と半角数字4桁",IF(COUNTIFS($A$8:$A$57,A23)&gt;1,"返品IDが重複",IF(NOT(AND(ISTEXT(B23),LEN(B23)=8,EXACT(LEFT(B23,4),"SAL-"),ISNUMBER(FIND(MID(B23,5,1)&amp;"x","0x1x2x3x4x5x6x7x8x9x")),ISNUMBER(FIND(MID(B23,6,1)&amp;"x","0x1x2x3x4x5x6x7x8x9x")),ISNUMBER(FIND(MID(B23,7,1)&amp;"x","0x1x2x3x4x5x6x7x8x9x")),ISNUMBER(FIND(MID(B23,8,1)&amp;"x","0x1x2x3x4x5x6x7x8x9x")))),"元明細IDはSAL-と半角数字4桁",IF(COUNTIFS(元出荷明細!$A$8:$A$57,B23)&lt;&gt;1,"元明細が一意にありません",IF(NOT(IF(ISNUMBER(C23),AND(C23&gt;=43831,C23&lt;=73050,C23=INT(C23)),FALSE())),"受付日は時刻なしで必須",IF(C23&lt;SUMIFS(元出荷明細!$C$8:$C$57,元出荷明細!$A$8:$A$57,B23),"受付日は元出荷日以上",IF(NOT(OR(D23="破損",D23="品違い",D23="数量違い",D23="その他",D23="未確認")),"理由を確認",IF(NOT(OR(E23="有効",E23="取消")),"記録状態を確認",IF(NOT(OR(F23="確認済",F23="未確認")),"受取区分を確認",IF(AND(F23="確認済",NOT(IF(ISNUMBER(G23),AND(G23&gt;=1,G23&lt;=1000000,G23=INT(G23)),FALSE()))),"受取数は1〜100万個整数で必須",IF(AND(F23="未確認",COUNTA(G23)&gt;0),"受取未確認の数量は空欄",IF(NOT(OR(H23="確認済",H23="未確認",H23="要対応")),"検品を確認",IF(AND(H23&lt;&gt;"未確認",F23&lt;&gt;"確認済"),"検品前に受取数量を確認",IF(NOT(OR(I23="未確認",I23="返金",I23="交換",I23="返却",I23="その他")),"方針を確認",IF(NOT(OR(J23="確認済",J23="未確認")),"実物処理を確認",IF(AND(J23="確認済",OR(H23&lt;&gt;"確認済",I23="未確認")),"実物処理済は検品/方針が必要",IF(AND(I23="返金",NOT(AND(OR(K23="確認済",K23="未確認"),OR(M23="確認済",M23="未確認")))),"返金は合意/実績を別確認",IF(AND(I23="未確認",NOT(AND(K23="未確認",M23="未確認"))),"方針未確認の金額区分は未確認",IF(AND(OR(I23="交換",I23="返却",I23="その他"),NOT(AND(K23="対象外",M23="対象外"))),"返金以外は金額区分が対象外",IF(AND(K23="確認済",NOT(IF(ISNUMBER(L23),AND(L23&gt;=0,L23&lt;=1000000000,L23=INT(L23)),FALSE()))),"確認済金額は0〜10億円整数",IF(AND(K23&lt;&gt;"確認済",COUNTA(L23)&gt;0),"未確認/対象外の金額は空欄",IF(AND(M23="確認済",NOT(IF(ISNUMBER(N23),AND(N23&gt;=0,N23&lt;=1000000000,N23=INT(N23)),FALSE()))),"確認済金額は0〜10億円整数",IF(AND(M23&lt;&gt;"確認済",COUNTA(N23)&gt;0),"未確認/対象外の金額は空欄",IF(NOT(IF(ISNUMBER(O23),AND(O23&gt;=43831,O23&lt;=73050,O23=INT(O23)),FALSE())),"記録確認日は時刻なしで必須",IF(OR(C23&gt;O23,O23&gt;返品の確認!$B$3),"受付日≦確認日≦基準日",IF(AND(E23="有効",SUMIFS($G$8:$G$57,$B$8:$B$57,B23,$E$8:$E$57,"有効",$F$8:$F$57,"確認済")&gt;SUMIFS(元出荷明細!$D$8:$D$57,元出荷明細!$A$8:$A$57,B23)),"全有効受取数が元出荷数を超過","確認済み")))))))))))))))))))))))))))</f>
        <v/>
      </c>
      <c r="W23" s="12" t="str">
        <f aca="false">IF(V23="","",IF(V23="確認済み",0,1))</f>
        <v/>
      </c>
      <c r="X23" s="12" t="n">
        <f aca="false">IF(COUNTA(A23:O23)=0,IF(AND(V23="",W23="",P23="",Q23="",R23="",S23="",T23="",U23=""),0,1),IF(NOT(AND(ISTEXT(V23),V23=IF(COUNTA(A23:O23)=0,"",IF(NOT(AND(ISTEXT(A23),LEN(A23)=8,EXACT(LEFT(A23,4),"RET-"),ISNUMBER(FIND(MID(A23,5,1)&amp;"x","0x1x2x3x4x5x6x7x8x9x")),ISNUMBER(FIND(MID(A23,6,1)&amp;"x","0x1x2x3x4x5x6x7x8x9x")),ISNUMBER(FIND(MID(A23,7,1)&amp;"x","0x1x2x3x4x5x6x7x8x9x")),ISNUMBER(FIND(MID(A23,8,1)&amp;"x","0x1x2x3x4x5x6x7x8x9x")))),"返品IDはRET-と半角数字4桁",IF(COUNTIFS($A$8:$A$57,A23)&gt;1,"返品IDが重複",IF(NOT(AND(ISTEXT(B23),LEN(B23)=8,EXACT(LEFT(B23,4),"SAL-"),ISNUMBER(FIND(MID(B23,5,1)&amp;"x","0x1x2x3x4x5x6x7x8x9x")),ISNUMBER(FIND(MID(B23,6,1)&amp;"x","0x1x2x3x4x5x6x7x8x9x")),ISNUMBER(FIND(MID(B23,7,1)&amp;"x","0x1x2x3x4x5x6x7x8x9x")),ISNUMBER(FIND(MID(B23,8,1)&amp;"x","0x1x2x3x4x5x6x7x8x9x")))),"元明細IDはSAL-と半角数字4桁",IF(COUNTIFS(元出荷明細!$A$8:$A$57,B23)&lt;&gt;1,"元明細が一意にありません",IF(NOT(IF(ISNUMBER(C23),AND(C23&gt;=43831,C23&lt;=73050,C23=INT(C23)),FALSE())),"受付日は時刻なしで必須",IF(C23&lt;SUMIFS(元出荷明細!$C$8:$C$57,元出荷明細!$A$8:$A$57,B23),"受付日は元出荷日以上",IF(NOT(OR(D23="破損",D23="品違い",D23="数量違い",D23="その他",D23="未確認")),"理由を確認",IF(NOT(OR(E23="有効",E23="取消")),"記録状態を確認",IF(NOT(OR(F23="確認済",F23="未確認")),"受取区分を確認",IF(AND(F23="確認済",NOT(IF(ISNUMBER(G23),AND(G23&gt;=1,G23&lt;=1000000,G23=INT(G23)),FALSE()))),"受取数は1〜100万個整数で必須",IF(AND(F23="未確認",COUNTA(G23)&gt;0),"受取未確認の数量は空欄",IF(NOT(OR(H23="確認済",H23="未確認",H23="要対応")),"検品を確認",IF(AND(H23&lt;&gt;"未確認",F23&lt;&gt;"確認済"),"検品前に受取数量を確認",IF(NOT(OR(I23="未確認",I23="返金",I23="交換",I23="返却",I23="その他")),"方針を確認",IF(NOT(OR(J23="確認済",J23="未確認")),"実物処理を確認",IF(AND(J23="確認済",OR(H23&lt;&gt;"確認済",I23="未確認")),"実物処理済は検品/方針が必要",IF(AND(I23="返金",NOT(AND(OR(K23="確認済",K23="未確認"),OR(M23="確認済",M23="未確認")))),"返金は合意/実績を別確認",IF(AND(I23="未確認",NOT(AND(K23="未確認",M23="未確認"))),"方針未確認の金額区分は未確認",IF(AND(OR(I23="交換",I23="返却",I23="その他"),NOT(AND(K23="対象外",M23="対象外"))),"返金以外は金額区分が対象外",IF(AND(K23="確認済",NOT(IF(ISNUMBER(L23),AND(L23&gt;=0,L23&lt;=1000000000,L23=INT(L23)),FALSE()))),"確認済金額は0〜10億円整数",IF(AND(K23&lt;&gt;"確認済",COUNTA(L23)&gt;0),"未確認/対象外の金額は空欄",IF(AND(M23="確認済",NOT(IF(ISNUMBER(N23),AND(N23&gt;=0,N23&lt;=1000000000,N23=INT(N23)),FALSE()))),"確認済金額は0〜10億円整数",IF(AND(M23&lt;&gt;"確認済",COUNTA(N23)&gt;0),"未確認/対象外の金額は空欄",IF(NOT(IF(ISNUMBER(O23),AND(O23&gt;=43831,O23&lt;=73050,O23=INT(O23)),FALSE())),"記録確認日は時刻なしで必須",IF(OR(C23&gt;O23,O23&gt;返品の確認!$B$3),"受付日≦確認日≦基準日",IF(AND(E23="有効",SUMIFS($G$8:$G$57,$B$8:$B$57,B23,$E$8:$E$57,"有効",$F$8:$F$57,"確認済")&gt;SUMIFS(元出荷明細!$D$8:$D$57,元出荷明細!$A$8:$A$57,B23)),"全有効受取数が元出荷数を超過","確認済み"))))))))))))))))))))))))))),ISNUMBER(W23),W23=IF(V23="確認済み",0,1))),1,IF(W23&lt;&gt;0,0,IF(AND(ISNUMBER(P23),P23=SUMIFS(元出荷明細!$D$8:$D$57,元出荷明細!$A$8:$A$57,B23),ISNUMBER(Q23),Q23=SUMIFS($G$8:$G$57,$B$8:$B$57,B23,$E$8:$E$57,"有効",$F$8:$F$57,"確認済"),ISNUMBER(R23),R23=COUNTIFS($B$8:$B$57,B23,$E$8:$E$57,"有効",$F$8:$F$57,"未確認"),IF(R23&gt;0,ISTEXT(S23),ISNUMBER(S23)),S23=IF(R23&gt;0,"判定保留",P23-Q23),IF(AND(E23="有効",I23="返金",K23="確認済",M23="確認済"),ISNUMBER(T23),ISTEXT(T23)),T23=IF(E23="取消","取消",IF(I23="未確認","判定保留",IF(I23&lt;&gt;"返金","対象外",IF(AND(K23="確認済",M23="確認済"),L23-N23,"判定保留")))),ISTEXT(U23),U23=IF(E23="取消","取消",IF(F23="未確認","受取未確認",IF(H23="未確認","検品未確認",IF(H23="要対応","検品要対応",IF(D23="未確認","理由未確認",IF(I23="未確認","方針未確認",IF(J23="未確認","実物処理未確認",IF(I23&lt;&gt;"返金","照合済",IF(K23="未確認","合意未確認",IF(M23="未確認","実績未確認",IF(T23&gt;0,"未返金",IF(T23&lt;0,"過返金","照合済"))))))))))))),0,1))))</f>
        <v>0</v>
      </c>
    </row>
    <row r="24" customFormat="false" ht="32" hidden="false" customHeight="true" outlineLevel="0" collapsed="false">
      <c r="A24" s="9"/>
      <c r="B24" s="9"/>
      <c r="C24" s="4"/>
      <c r="D24" s="10"/>
      <c r="E24" s="10"/>
      <c r="F24" s="10"/>
      <c r="G24" s="11"/>
      <c r="H24" s="10"/>
      <c r="I24" s="10"/>
      <c r="J24" s="10"/>
      <c r="K24" s="10"/>
      <c r="L24" s="11"/>
      <c r="M24" s="10"/>
      <c r="N24" s="11"/>
      <c r="O24" s="4"/>
      <c r="P24" s="5" t="str">
        <f aca="false">IF(V24="","",IF(W24&lt;&gt;0,NA(),SUMIFS(元出荷明細!$D$8:$D$57,元出荷明細!$A$8:$A$57,B24)))</f>
        <v/>
      </c>
      <c r="Q24" s="5" t="str">
        <f aca="false">IF(V24="","",IF(W24&lt;&gt;0,NA(),SUMIFS($G$8:$G$57,$B$8:$B$57,B24,$E$8:$E$57,"有効",$F$8:$F$57,"確認済")))</f>
        <v/>
      </c>
      <c r="R24" s="5" t="str">
        <f aca="false">IF(V24="","",IF(W24&lt;&gt;0,NA(),COUNTIFS($B$8:$B$57,B24,$E$8:$E$57,"有効",$F$8:$F$57,"未確認")))</f>
        <v/>
      </c>
      <c r="S24" s="6" t="str">
        <f aca="false">IF(V24="","",IF(W24&lt;&gt;0,NA(),IF(R24&gt;0,"判定保留",P24-Q24)))</f>
        <v/>
      </c>
      <c r="T24" s="6" t="str">
        <f aca="false">IF(V24="","",IF(W24&lt;&gt;0,NA(),IF(E24="取消","取消",IF(I24="未確認","判定保留",IF(I24&lt;&gt;"返金","対象外",IF(AND(K24="確認済",M24="確認済"),L24-N24,"判定保留"))))))</f>
        <v/>
      </c>
      <c r="U24" s="8" t="str">
        <f aca="false">IF(V24="","",IF(W24&lt;&gt;0,NA(),IF(E24="取消","取消",IF(F24="未確認","受取未確認",IF(H24="未確認","検品未確認",IF(H24="要対応","検品要対応",IF(D24="未確認","理由未確認",IF(I24="未確認","方針未確認",IF(J24="未確認","実物処理未確認",IF(I24&lt;&gt;"返金","照合済",IF(K24="未確認","合意未確認",IF(M24="未確認","実績未確認",IF(T24&gt;0,"未返金",IF(T24&lt;0,"過返金","照合済"))))))))))))))</f>
        <v/>
      </c>
      <c r="V24" s="8" t="str">
        <f aca="false">IF(COUNTA(A24:O24)=0,"",IF(NOT(AND(ISTEXT(A24),LEN(A24)=8,EXACT(LEFT(A24,4),"RET-"),ISNUMBER(FIND(MID(A24,5,1)&amp;"x","0x1x2x3x4x5x6x7x8x9x")),ISNUMBER(FIND(MID(A24,6,1)&amp;"x","0x1x2x3x4x5x6x7x8x9x")),ISNUMBER(FIND(MID(A24,7,1)&amp;"x","0x1x2x3x4x5x6x7x8x9x")),ISNUMBER(FIND(MID(A24,8,1)&amp;"x","0x1x2x3x4x5x6x7x8x9x")))),"返品IDはRET-と半角数字4桁",IF(COUNTIFS($A$8:$A$57,A24)&gt;1,"返品IDが重複",IF(NOT(AND(ISTEXT(B24),LEN(B24)=8,EXACT(LEFT(B24,4),"SAL-"),ISNUMBER(FIND(MID(B24,5,1)&amp;"x","0x1x2x3x4x5x6x7x8x9x")),ISNUMBER(FIND(MID(B24,6,1)&amp;"x","0x1x2x3x4x5x6x7x8x9x")),ISNUMBER(FIND(MID(B24,7,1)&amp;"x","0x1x2x3x4x5x6x7x8x9x")),ISNUMBER(FIND(MID(B24,8,1)&amp;"x","0x1x2x3x4x5x6x7x8x9x")))),"元明細IDはSAL-と半角数字4桁",IF(COUNTIFS(元出荷明細!$A$8:$A$57,B24)&lt;&gt;1,"元明細が一意にありません",IF(NOT(IF(ISNUMBER(C24),AND(C24&gt;=43831,C24&lt;=73050,C24=INT(C24)),FALSE())),"受付日は時刻なしで必須",IF(C24&lt;SUMIFS(元出荷明細!$C$8:$C$57,元出荷明細!$A$8:$A$57,B24),"受付日は元出荷日以上",IF(NOT(OR(D24="破損",D24="品違い",D24="数量違い",D24="その他",D24="未確認")),"理由を確認",IF(NOT(OR(E24="有効",E24="取消")),"記録状態を確認",IF(NOT(OR(F24="確認済",F24="未確認")),"受取区分を確認",IF(AND(F24="確認済",NOT(IF(ISNUMBER(G24),AND(G24&gt;=1,G24&lt;=1000000,G24=INT(G24)),FALSE()))),"受取数は1〜100万個整数で必須",IF(AND(F24="未確認",COUNTA(G24)&gt;0),"受取未確認の数量は空欄",IF(NOT(OR(H24="確認済",H24="未確認",H24="要対応")),"検品を確認",IF(AND(H24&lt;&gt;"未確認",F24&lt;&gt;"確認済"),"検品前に受取数量を確認",IF(NOT(OR(I24="未確認",I24="返金",I24="交換",I24="返却",I24="その他")),"方針を確認",IF(NOT(OR(J24="確認済",J24="未確認")),"実物処理を確認",IF(AND(J24="確認済",OR(H24&lt;&gt;"確認済",I24="未確認")),"実物処理済は検品/方針が必要",IF(AND(I24="返金",NOT(AND(OR(K24="確認済",K24="未確認"),OR(M24="確認済",M24="未確認")))),"返金は合意/実績を別確認",IF(AND(I24="未確認",NOT(AND(K24="未確認",M24="未確認"))),"方針未確認の金額区分は未確認",IF(AND(OR(I24="交換",I24="返却",I24="その他"),NOT(AND(K24="対象外",M24="対象外"))),"返金以外は金額区分が対象外",IF(AND(K24="確認済",NOT(IF(ISNUMBER(L24),AND(L24&gt;=0,L24&lt;=1000000000,L24=INT(L24)),FALSE()))),"確認済金額は0〜10億円整数",IF(AND(K24&lt;&gt;"確認済",COUNTA(L24)&gt;0),"未確認/対象外の金額は空欄",IF(AND(M24="確認済",NOT(IF(ISNUMBER(N24),AND(N24&gt;=0,N24&lt;=1000000000,N24=INT(N24)),FALSE()))),"確認済金額は0〜10億円整数",IF(AND(M24&lt;&gt;"確認済",COUNTA(N24)&gt;0),"未確認/対象外の金額は空欄",IF(NOT(IF(ISNUMBER(O24),AND(O24&gt;=43831,O24&lt;=73050,O24=INT(O24)),FALSE())),"記録確認日は時刻なしで必須",IF(OR(C24&gt;O24,O24&gt;返品の確認!$B$3),"受付日≦確認日≦基準日",IF(AND(E24="有効",SUMIFS($G$8:$G$57,$B$8:$B$57,B24,$E$8:$E$57,"有効",$F$8:$F$57,"確認済")&gt;SUMIFS(元出荷明細!$D$8:$D$57,元出荷明細!$A$8:$A$57,B24)),"全有効受取数が元出荷数を超過","確認済み")))))))))))))))))))))))))))</f>
        <v/>
      </c>
      <c r="W24" s="12" t="str">
        <f aca="false">IF(V24="","",IF(V24="確認済み",0,1))</f>
        <v/>
      </c>
      <c r="X24" s="12" t="n">
        <f aca="false">IF(COUNTA(A24:O24)=0,IF(AND(V24="",W24="",P24="",Q24="",R24="",S24="",T24="",U24=""),0,1),IF(NOT(AND(ISTEXT(V24),V24=IF(COUNTA(A24:O24)=0,"",IF(NOT(AND(ISTEXT(A24),LEN(A24)=8,EXACT(LEFT(A24,4),"RET-"),ISNUMBER(FIND(MID(A24,5,1)&amp;"x","0x1x2x3x4x5x6x7x8x9x")),ISNUMBER(FIND(MID(A24,6,1)&amp;"x","0x1x2x3x4x5x6x7x8x9x")),ISNUMBER(FIND(MID(A24,7,1)&amp;"x","0x1x2x3x4x5x6x7x8x9x")),ISNUMBER(FIND(MID(A24,8,1)&amp;"x","0x1x2x3x4x5x6x7x8x9x")))),"返品IDはRET-と半角数字4桁",IF(COUNTIFS($A$8:$A$57,A24)&gt;1,"返品IDが重複",IF(NOT(AND(ISTEXT(B24),LEN(B24)=8,EXACT(LEFT(B24,4),"SAL-"),ISNUMBER(FIND(MID(B24,5,1)&amp;"x","0x1x2x3x4x5x6x7x8x9x")),ISNUMBER(FIND(MID(B24,6,1)&amp;"x","0x1x2x3x4x5x6x7x8x9x")),ISNUMBER(FIND(MID(B24,7,1)&amp;"x","0x1x2x3x4x5x6x7x8x9x")),ISNUMBER(FIND(MID(B24,8,1)&amp;"x","0x1x2x3x4x5x6x7x8x9x")))),"元明細IDはSAL-と半角数字4桁",IF(COUNTIFS(元出荷明細!$A$8:$A$57,B24)&lt;&gt;1,"元明細が一意にありません",IF(NOT(IF(ISNUMBER(C24),AND(C24&gt;=43831,C24&lt;=73050,C24=INT(C24)),FALSE())),"受付日は時刻なしで必須",IF(C24&lt;SUMIFS(元出荷明細!$C$8:$C$57,元出荷明細!$A$8:$A$57,B24),"受付日は元出荷日以上",IF(NOT(OR(D24="破損",D24="品違い",D24="数量違い",D24="その他",D24="未確認")),"理由を確認",IF(NOT(OR(E24="有効",E24="取消")),"記録状態を確認",IF(NOT(OR(F24="確認済",F24="未確認")),"受取区分を確認",IF(AND(F24="確認済",NOT(IF(ISNUMBER(G24),AND(G24&gt;=1,G24&lt;=1000000,G24=INT(G24)),FALSE()))),"受取数は1〜100万個整数で必須",IF(AND(F24="未確認",COUNTA(G24)&gt;0),"受取未確認の数量は空欄",IF(NOT(OR(H24="確認済",H24="未確認",H24="要対応")),"検品を確認",IF(AND(H24&lt;&gt;"未確認",F24&lt;&gt;"確認済"),"検品前に受取数量を確認",IF(NOT(OR(I24="未確認",I24="返金",I24="交換",I24="返却",I24="その他")),"方針を確認",IF(NOT(OR(J24="確認済",J24="未確認")),"実物処理を確認",IF(AND(J24="確認済",OR(H24&lt;&gt;"確認済",I24="未確認")),"実物処理済は検品/方針が必要",IF(AND(I24="返金",NOT(AND(OR(K24="確認済",K24="未確認"),OR(M24="確認済",M24="未確認")))),"返金は合意/実績を別確認",IF(AND(I24="未確認",NOT(AND(K24="未確認",M24="未確認"))),"方針未確認の金額区分は未確認",IF(AND(OR(I24="交換",I24="返却",I24="その他"),NOT(AND(K24="対象外",M24="対象外"))),"返金以外は金額区分が対象外",IF(AND(K24="確認済",NOT(IF(ISNUMBER(L24),AND(L24&gt;=0,L24&lt;=1000000000,L24=INT(L24)),FALSE()))),"確認済金額は0〜10億円整数",IF(AND(K24&lt;&gt;"確認済",COUNTA(L24)&gt;0),"未確認/対象外の金額は空欄",IF(AND(M24="確認済",NOT(IF(ISNUMBER(N24),AND(N24&gt;=0,N24&lt;=1000000000,N24=INT(N24)),FALSE()))),"確認済金額は0〜10億円整数",IF(AND(M24&lt;&gt;"確認済",COUNTA(N24)&gt;0),"未確認/対象外の金額は空欄",IF(NOT(IF(ISNUMBER(O24),AND(O24&gt;=43831,O24&lt;=73050,O24=INT(O24)),FALSE())),"記録確認日は時刻なしで必須",IF(OR(C24&gt;O24,O24&gt;返品の確認!$B$3),"受付日≦確認日≦基準日",IF(AND(E24="有効",SUMIFS($G$8:$G$57,$B$8:$B$57,B24,$E$8:$E$57,"有効",$F$8:$F$57,"確認済")&gt;SUMIFS(元出荷明細!$D$8:$D$57,元出荷明細!$A$8:$A$57,B24)),"全有効受取数が元出荷数を超過","確認済み"))))))))))))))))))))))))))),ISNUMBER(W24),W24=IF(V24="確認済み",0,1))),1,IF(W24&lt;&gt;0,0,IF(AND(ISNUMBER(P24),P24=SUMIFS(元出荷明細!$D$8:$D$57,元出荷明細!$A$8:$A$57,B24),ISNUMBER(Q24),Q24=SUMIFS($G$8:$G$57,$B$8:$B$57,B24,$E$8:$E$57,"有効",$F$8:$F$57,"確認済"),ISNUMBER(R24),R24=COUNTIFS($B$8:$B$57,B24,$E$8:$E$57,"有効",$F$8:$F$57,"未確認"),IF(R24&gt;0,ISTEXT(S24),ISNUMBER(S24)),S24=IF(R24&gt;0,"判定保留",P24-Q24),IF(AND(E24="有効",I24="返金",K24="確認済",M24="確認済"),ISNUMBER(T24),ISTEXT(T24)),T24=IF(E24="取消","取消",IF(I24="未確認","判定保留",IF(I24&lt;&gt;"返金","対象外",IF(AND(K24="確認済",M24="確認済"),L24-N24,"判定保留")))),ISTEXT(U24),U24=IF(E24="取消","取消",IF(F24="未確認","受取未確認",IF(H24="未確認","検品未確認",IF(H24="要対応","検品要対応",IF(D24="未確認","理由未確認",IF(I24="未確認","方針未確認",IF(J24="未確認","実物処理未確認",IF(I24&lt;&gt;"返金","照合済",IF(K24="未確認","合意未確認",IF(M24="未確認","実績未確認",IF(T24&gt;0,"未返金",IF(T24&lt;0,"過返金","照合済"))))))))))))),0,1))))</f>
        <v>0</v>
      </c>
    </row>
    <row r="25" customFormat="false" ht="32" hidden="false" customHeight="true" outlineLevel="0" collapsed="false">
      <c r="A25" s="9"/>
      <c r="B25" s="9"/>
      <c r="C25" s="4"/>
      <c r="D25" s="10"/>
      <c r="E25" s="10"/>
      <c r="F25" s="10"/>
      <c r="G25" s="11"/>
      <c r="H25" s="10"/>
      <c r="I25" s="10"/>
      <c r="J25" s="10"/>
      <c r="K25" s="10"/>
      <c r="L25" s="11"/>
      <c r="M25" s="10"/>
      <c r="N25" s="11"/>
      <c r="O25" s="4"/>
      <c r="P25" s="5" t="str">
        <f aca="false">IF(V25="","",IF(W25&lt;&gt;0,NA(),SUMIFS(元出荷明細!$D$8:$D$57,元出荷明細!$A$8:$A$57,B25)))</f>
        <v/>
      </c>
      <c r="Q25" s="5" t="str">
        <f aca="false">IF(V25="","",IF(W25&lt;&gt;0,NA(),SUMIFS($G$8:$G$57,$B$8:$B$57,B25,$E$8:$E$57,"有効",$F$8:$F$57,"確認済")))</f>
        <v/>
      </c>
      <c r="R25" s="5" t="str">
        <f aca="false">IF(V25="","",IF(W25&lt;&gt;0,NA(),COUNTIFS($B$8:$B$57,B25,$E$8:$E$57,"有効",$F$8:$F$57,"未確認")))</f>
        <v/>
      </c>
      <c r="S25" s="6" t="str">
        <f aca="false">IF(V25="","",IF(W25&lt;&gt;0,NA(),IF(R25&gt;0,"判定保留",P25-Q25)))</f>
        <v/>
      </c>
      <c r="T25" s="6" t="str">
        <f aca="false">IF(V25="","",IF(W25&lt;&gt;0,NA(),IF(E25="取消","取消",IF(I25="未確認","判定保留",IF(I25&lt;&gt;"返金","対象外",IF(AND(K25="確認済",M25="確認済"),L25-N25,"判定保留"))))))</f>
        <v/>
      </c>
      <c r="U25" s="8" t="str">
        <f aca="false">IF(V25="","",IF(W25&lt;&gt;0,NA(),IF(E25="取消","取消",IF(F25="未確認","受取未確認",IF(H25="未確認","検品未確認",IF(H25="要対応","検品要対応",IF(D25="未確認","理由未確認",IF(I25="未確認","方針未確認",IF(J25="未確認","実物処理未確認",IF(I25&lt;&gt;"返金","照合済",IF(K25="未確認","合意未確認",IF(M25="未確認","実績未確認",IF(T25&gt;0,"未返金",IF(T25&lt;0,"過返金","照合済"))))))))))))))</f>
        <v/>
      </c>
      <c r="V25" s="8" t="str">
        <f aca="false">IF(COUNTA(A25:O25)=0,"",IF(NOT(AND(ISTEXT(A25),LEN(A25)=8,EXACT(LEFT(A25,4),"RET-"),ISNUMBER(FIND(MID(A25,5,1)&amp;"x","0x1x2x3x4x5x6x7x8x9x")),ISNUMBER(FIND(MID(A25,6,1)&amp;"x","0x1x2x3x4x5x6x7x8x9x")),ISNUMBER(FIND(MID(A25,7,1)&amp;"x","0x1x2x3x4x5x6x7x8x9x")),ISNUMBER(FIND(MID(A25,8,1)&amp;"x","0x1x2x3x4x5x6x7x8x9x")))),"返品IDはRET-と半角数字4桁",IF(COUNTIFS($A$8:$A$57,A25)&gt;1,"返品IDが重複",IF(NOT(AND(ISTEXT(B25),LEN(B25)=8,EXACT(LEFT(B25,4),"SAL-"),ISNUMBER(FIND(MID(B25,5,1)&amp;"x","0x1x2x3x4x5x6x7x8x9x")),ISNUMBER(FIND(MID(B25,6,1)&amp;"x","0x1x2x3x4x5x6x7x8x9x")),ISNUMBER(FIND(MID(B25,7,1)&amp;"x","0x1x2x3x4x5x6x7x8x9x")),ISNUMBER(FIND(MID(B25,8,1)&amp;"x","0x1x2x3x4x5x6x7x8x9x")))),"元明細IDはSAL-と半角数字4桁",IF(COUNTIFS(元出荷明細!$A$8:$A$57,B25)&lt;&gt;1,"元明細が一意にありません",IF(NOT(IF(ISNUMBER(C25),AND(C25&gt;=43831,C25&lt;=73050,C25=INT(C25)),FALSE())),"受付日は時刻なしで必須",IF(C25&lt;SUMIFS(元出荷明細!$C$8:$C$57,元出荷明細!$A$8:$A$57,B25),"受付日は元出荷日以上",IF(NOT(OR(D25="破損",D25="品違い",D25="数量違い",D25="その他",D25="未確認")),"理由を確認",IF(NOT(OR(E25="有効",E25="取消")),"記録状態を確認",IF(NOT(OR(F25="確認済",F25="未確認")),"受取区分を確認",IF(AND(F25="確認済",NOT(IF(ISNUMBER(G25),AND(G25&gt;=1,G25&lt;=1000000,G25=INT(G25)),FALSE()))),"受取数は1〜100万個整数で必須",IF(AND(F25="未確認",COUNTA(G25)&gt;0),"受取未確認の数量は空欄",IF(NOT(OR(H25="確認済",H25="未確認",H25="要対応")),"検品を確認",IF(AND(H25&lt;&gt;"未確認",F25&lt;&gt;"確認済"),"検品前に受取数量を確認",IF(NOT(OR(I25="未確認",I25="返金",I25="交換",I25="返却",I25="その他")),"方針を確認",IF(NOT(OR(J25="確認済",J25="未確認")),"実物処理を確認",IF(AND(J25="確認済",OR(H25&lt;&gt;"確認済",I25="未確認")),"実物処理済は検品/方針が必要",IF(AND(I25="返金",NOT(AND(OR(K25="確認済",K25="未確認"),OR(M25="確認済",M25="未確認")))),"返金は合意/実績を別確認",IF(AND(I25="未確認",NOT(AND(K25="未確認",M25="未確認"))),"方針未確認の金額区分は未確認",IF(AND(OR(I25="交換",I25="返却",I25="その他"),NOT(AND(K25="対象外",M25="対象外"))),"返金以外は金額区分が対象外",IF(AND(K25="確認済",NOT(IF(ISNUMBER(L25),AND(L25&gt;=0,L25&lt;=1000000000,L25=INT(L25)),FALSE()))),"確認済金額は0〜10億円整数",IF(AND(K25&lt;&gt;"確認済",COUNTA(L25)&gt;0),"未確認/対象外の金額は空欄",IF(AND(M25="確認済",NOT(IF(ISNUMBER(N25),AND(N25&gt;=0,N25&lt;=1000000000,N25=INT(N25)),FALSE()))),"確認済金額は0〜10億円整数",IF(AND(M25&lt;&gt;"確認済",COUNTA(N25)&gt;0),"未確認/対象外の金額は空欄",IF(NOT(IF(ISNUMBER(O25),AND(O25&gt;=43831,O25&lt;=73050,O25=INT(O25)),FALSE())),"記録確認日は時刻なしで必須",IF(OR(C25&gt;O25,O25&gt;返品の確認!$B$3),"受付日≦確認日≦基準日",IF(AND(E25="有効",SUMIFS($G$8:$G$57,$B$8:$B$57,B25,$E$8:$E$57,"有効",$F$8:$F$57,"確認済")&gt;SUMIFS(元出荷明細!$D$8:$D$57,元出荷明細!$A$8:$A$57,B25)),"全有効受取数が元出荷数を超過","確認済み")))))))))))))))))))))))))))</f>
        <v/>
      </c>
      <c r="W25" s="12" t="str">
        <f aca="false">IF(V25="","",IF(V25="確認済み",0,1))</f>
        <v/>
      </c>
      <c r="X25" s="12" t="n">
        <f aca="false">IF(COUNTA(A25:O25)=0,IF(AND(V25="",W25="",P25="",Q25="",R25="",S25="",T25="",U25=""),0,1),IF(NOT(AND(ISTEXT(V25),V25=IF(COUNTA(A25:O25)=0,"",IF(NOT(AND(ISTEXT(A25),LEN(A25)=8,EXACT(LEFT(A25,4),"RET-"),ISNUMBER(FIND(MID(A25,5,1)&amp;"x","0x1x2x3x4x5x6x7x8x9x")),ISNUMBER(FIND(MID(A25,6,1)&amp;"x","0x1x2x3x4x5x6x7x8x9x")),ISNUMBER(FIND(MID(A25,7,1)&amp;"x","0x1x2x3x4x5x6x7x8x9x")),ISNUMBER(FIND(MID(A25,8,1)&amp;"x","0x1x2x3x4x5x6x7x8x9x")))),"返品IDはRET-と半角数字4桁",IF(COUNTIFS($A$8:$A$57,A25)&gt;1,"返品IDが重複",IF(NOT(AND(ISTEXT(B25),LEN(B25)=8,EXACT(LEFT(B25,4),"SAL-"),ISNUMBER(FIND(MID(B25,5,1)&amp;"x","0x1x2x3x4x5x6x7x8x9x")),ISNUMBER(FIND(MID(B25,6,1)&amp;"x","0x1x2x3x4x5x6x7x8x9x")),ISNUMBER(FIND(MID(B25,7,1)&amp;"x","0x1x2x3x4x5x6x7x8x9x")),ISNUMBER(FIND(MID(B25,8,1)&amp;"x","0x1x2x3x4x5x6x7x8x9x")))),"元明細IDはSAL-と半角数字4桁",IF(COUNTIFS(元出荷明細!$A$8:$A$57,B25)&lt;&gt;1,"元明細が一意にありません",IF(NOT(IF(ISNUMBER(C25),AND(C25&gt;=43831,C25&lt;=73050,C25=INT(C25)),FALSE())),"受付日は時刻なしで必須",IF(C25&lt;SUMIFS(元出荷明細!$C$8:$C$57,元出荷明細!$A$8:$A$57,B25),"受付日は元出荷日以上",IF(NOT(OR(D25="破損",D25="品違い",D25="数量違い",D25="その他",D25="未確認")),"理由を確認",IF(NOT(OR(E25="有効",E25="取消")),"記録状態を確認",IF(NOT(OR(F25="確認済",F25="未確認")),"受取区分を確認",IF(AND(F25="確認済",NOT(IF(ISNUMBER(G25),AND(G25&gt;=1,G25&lt;=1000000,G25=INT(G25)),FALSE()))),"受取数は1〜100万個整数で必須",IF(AND(F25="未確認",COUNTA(G25)&gt;0),"受取未確認の数量は空欄",IF(NOT(OR(H25="確認済",H25="未確認",H25="要対応")),"検品を確認",IF(AND(H25&lt;&gt;"未確認",F25&lt;&gt;"確認済"),"検品前に受取数量を確認",IF(NOT(OR(I25="未確認",I25="返金",I25="交換",I25="返却",I25="その他")),"方針を確認",IF(NOT(OR(J25="確認済",J25="未確認")),"実物処理を確認",IF(AND(J25="確認済",OR(H25&lt;&gt;"確認済",I25="未確認")),"実物処理済は検品/方針が必要",IF(AND(I25="返金",NOT(AND(OR(K25="確認済",K25="未確認"),OR(M25="確認済",M25="未確認")))),"返金は合意/実績を別確認",IF(AND(I25="未確認",NOT(AND(K25="未確認",M25="未確認"))),"方針未確認の金額区分は未確認",IF(AND(OR(I25="交換",I25="返却",I25="その他"),NOT(AND(K25="対象外",M25="対象外"))),"返金以外は金額区分が対象外",IF(AND(K25="確認済",NOT(IF(ISNUMBER(L25),AND(L25&gt;=0,L25&lt;=1000000000,L25=INT(L25)),FALSE()))),"確認済金額は0〜10億円整数",IF(AND(K25&lt;&gt;"確認済",COUNTA(L25)&gt;0),"未確認/対象外の金額は空欄",IF(AND(M25="確認済",NOT(IF(ISNUMBER(N25),AND(N25&gt;=0,N25&lt;=1000000000,N25=INT(N25)),FALSE()))),"確認済金額は0〜10億円整数",IF(AND(M25&lt;&gt;"確認済",COUNTA(N25)&gt;0),"未確認/対象外の金額は空欄",IF(NOT(IF(ISNUMBER(O25),AND(O25&gt;=43831,O25&lt;=73050,O25=INT(O25)),FALSE())),"記録確認日は時刻なしで必須",IF(OR(C25&gt;O25,O25&gt;返品の確認!$B$3),"受付日≦確認日≦基準日",IF(AND(E25="有効",SUMIFS($G$8:$G$57,$B$8:$B$57,B25,$E$8:$E$57,"有効",$F$8:$F$57,"確認済")&gt;SUMIFS(元出荷明細!$D$8:$D$57,元出荷明細!$A$8:$A$57,B25)),"全有効受取数が元出荷数を超過","確認済み"))))))))))))))))))))))))))),ISNUMBER(W25),W25=IF(V25="確認済み",0,1))),1,IF(W25&lt;&gt;0,0,IF(AND(ISNUMBER(P25),P25=SUMIFS(元出荷明細!$D$8:$D$57,元出荷明細!$A$8:$A$57,B25),ISNUMBER(Q25),Q25=SUMIFS($G$8:$G$57,$B$8:$B$57,B25,$E$8:$E$57,"有効",$F$8:$F$57,"確認済"),ISNUMBER(R25),R25=COUNTIFS($B$8:$B$57,B25,$E$8:$E$57,"有効",$F$8:$F$57,"未確認"),IF(R25&gt;0,ISTEXT(S25),ISNUMBER(S25)),S25=IF(R25&gt;0,"判定保留",P25-Q25),IF(AND(E25="有効",I25="返金",K25="確認済",M25="確認済"),ISNUMBER(T25),ISTEXT(T25)),T25=IF(E25="取消","取消",IF(I25="未確認","判定保留",IF(I25&lt;&gt;"返金","対象外",IF(AND(K25="確認済",M25="確認済"),L25-N25,"判定保留")))),ISTEXT(U25),U25=IF(E25="取消","取消",IF(F25="未確認","受取未確認",IF(H25="未確認","検品未確認",IF(H25="要対応","検品要対応",IF(D25="未確認","理由未確認",IF(I25="未確認","方針未確認",IF(J25="未確認","実物処理未確認",IF(I25&lt;&gt;"返金","照合済",IF(K25="未確認","合意未確認",IF(M25="未確認","実績未確認",IF(T25&gt;0,"未返金",IF(T25&lt;0,"過返金","照合済"))))))))))))),0,1))))</f>
        <v>0</v>
      </c>
    </row>
    <row r="26" customFormat="false" ht="32" hidden="false" customHeight="true" outlineLevel="0" collapsed="false">
      <c r="A26" s="9"/>
      <c r="B26" s="9"/>
      <c r="C26" s="4"/>
      <c r="D26" s="10"/>
      <c r="E26" s="10"/>
      <c r="F26" s="10"/>
      <c r="G26" s="11"/>
      <c r="H26" s="10"/>
      <c r="I26" s="10"/>
      <c r="J26" s="10"/>
      <c r="K26" s="10"/>
      <c r="L26" s="11"/>
      <c r="M26" s="10"/>
      <c r="N26" s="11"/>
      <c r="O26" s="4"/>
      <c r="P26" s="5" t="str">
        <f aca="false">IF(V26="","",IF(W26&lt;&gt;0,NA(),SUMIFS(元出荷明細!$D$8:$D$57,元出荷明細!$A$8:$A$57,B26)))</f>
        <v/>
      </c>
      <c r="Q26" s="5" t="str">
        <f aca="false">IF(V26="","",IF(W26&lt;&gt;0,NA(),SUMIFS($G$8:$G$57,$B$8:$B$57,B26,$E$8:$E$57,"有効",$F$8:$F$57,"確認済")))</f>
        <v/>
      </c>
      <c r="R26" s="5" t="str">
        <f aca="false">IF(V26="","",IF(W26&lt;&gt;0,NA(),COUNTIFS($B$8:$B$57,B26,$E$8:$E$57,"有効",$F$8:$F$57,"未確認")))</f>
        <v/>
      </c>
      <c r="S26" s="6" t="str">
        <f aca="false">IF(V26="","",IF(W26&lt;&gt;0,NA(),IF(R26&gt;0,"判定保留",P26-Q26)))</f>
        <v/>
      </c>
      <c r="T26" s="6" t="str">
        <f aca="false">IF(V26="","",IF(W26&lt;&gt;0,NA(),IF(E26="取消","取消",IF(I26="未確認","判定保留",IF(I26&lt;&gt;"返金","対象外",IF(AND(K26="確認済",M26="確認済"),L26-N26,"判定保留"))))))</f>
        <v/>
      </c>
      <c r="U26" s="8" t="str">
        <f aca="false">IF(V26="","",IF(W26&lt;&gt;0,NA(),IF(E26="取消","取消",IF(F26="未確認","受取未確認",IF(H26="未確認","検品未確認",IF(H26="要対応","検品要対応",IF(D26="未確認","理由未確認",IF(I26="未確認","方針未確認",IF(J26="未確認","実物処理未確認",IF(I26&lt;&gt;"返金","照合済",IF(K26="未確認","合意未確認",IF(M26="未確認","実績未確認",IF(T26&gt;0,"未返金",IF(T26&lt;0,"過返金","照合済"))))))))))))))</f>
        <v/>
      </c>
      <c r="V26" s="8" t="str">
        <f aca="false">IF(COUNTA(A26:O26)=0,"",IF(NOT(AND(ISTEXT(A26),LEN(A26)=8,EXACT(LEFT(A26,4),"RET-"),ISNUMBER(FIND(MID(A26,5,1)&amp;"x","0x1x2x3x4x5x6x7x8x9x")),ISNUMBER(FIND(MID(A26,6,1)&amp;"x","0x1x2x3x4x5x6x7x8x9x")),ISNUMBER(FIND(MID(A26,7,1)&amp;"x","0x1x2x3x4x5x6x7x8x9x")),ISNUMBER(FIND(MID(A26,8,1)&amp;"x","0x1x2x3x4x5x6x7x8x9x")))),"返品IDはRET-と半角数字4桁",IF(COUNTIFS($A$8:$A$57,A26)&gt;1,"返品IDが重複",IF(NOT(AND(ISTEXT(B26),LEN(B26)=8,EXACT(LEFT(B26,4),"SAL-"),ISNUMBER(FIND(MID(B26,5,1)&amp;"x","0x1x2x3x4x5x6x7x8x9x")),ISNUMBER(FIND(MID(B26,6,1)&amp;"x","0x1x2x3x4x5x6x7x8x9x")),ISNUMBER(FIND(MID(B26,7,1)&amp;"x","0x1x2x3x4x5x6x7x8x9x")),ISNUMBER(FIND(MID(B26,8,1)&amp;"x","0x1x2x3x4x5x6x7x8x9x")))),"元明細IDはSAL-と半角数字4桁",IF(COUNTIFS(元出荷明細!$A$8:$A$57,B26)&lt;&gt;1,"元明細が一意にありません",IF(NOT(IF(ISNUMBER(C26),AND(C26&gt;=43831,C26&lt;=73050,C26=INT(C26)),FALSE())),"受付日は時刻なしで必須",IF(C26&lt;SUMIFS(元出荷明細!$C$8:$C$57,元出荷明細!$A$8:$A$57,B26),"受付日は元出荷日以上",IF(NOT(OR(D26="破損",D26="品違い",D26="数量違い",D26="その他",D26="未確認")),"理由を確認",IF(NOT(OR(E26="有効",E26="取消")),"記録状態を確認",IF(NOT(OR(F26="確認済",F26="未確認")),"受取区分を確認",IF(AND(F26="確認済",NOT(IF(ISNUMBER(G26),AND(G26&gt;=1,G26&lt;=1000000,G26=INT(G26)),FALSE()))),"受取数は1〜100万個整数で必須",IF(AND(F26="未確認",COUNTA(G26)&gt;0),"受取未確認の数量は空欄",IF(NOT(OR(H26="確認済",H26="未確認",H26="要対応")),"検品を確認",IF(AND(H26&lt;&gt;"未確認",F26&lt;&gt;"確認済"),"検品前に受取数量を確認",IF(NOT(OR(I26="未確認",I26="返金",I26="交換",I26="返却",I26="その他")),"方針を確認",IF(NOT(OR(J26="確認済",J26="未確認")),"実物処理を確認",IF(AND(J26="確認済",OR(H26&lt;&gt;"確認済",I26="未確認")),"実物処理済は検品/方針が必要",IF(AND(I26="返金",NOT(AND(OR(K26="確認済",K26="未確認"),OR(M26="確認済",M26="未確認")))),"返金は合意/実績を別確認",IF(AND(I26="未確認",NOT(AND(K26="未確認",M26="未確認"))),"方針未確認の金額区分は未確認",IF(AND(OR(I26="交換",I26="返却",I26="その他"),NOT(AND(K26="対象外",M26="対象外"))),"返金以外は金額区分が対象外",IF(AND(K26="確認済",NOT(IF(ISNUMBER(L26),AND(L26&gt;=0,L26&lt;=1000000000,L26=INT(L26)),FALSE()))),"確認済金額は0〜10億円整数",IF(AND(K26&lt;&gt;"確認済",COUNTA(L26)&gt;0),"未確認/対象外の金額は空欄",IF(AND(M26="確認済",NOT(IF(ISNUMBER(N26),AND(N26&gt;=0,N26&lt;=1000000000,N26=INT(N26)),FALSE()))),"確認済金額は0〜10億円整数",IF(AND(M26&lt;&gt;"確認済",COUNTA(N26)&gt;0),"未確認/対象外の金額は空欄",IF(NOT(IF(ISNUMBER(O26),AND(O26&gt;=43831,O26&lt;=73050,O26=INT(O26)),FALSE())),"記録確認日は時刻なしで必須",IF(OR(C26&gt;O26,O26&gt;返品の確認!$B$3),"受付日≦確認日≦基準日",IF(AND(E26="有効",SUMIFS($G$8:$G$57,$B$8:$B$57,B26,$E$8:$E$57,"有効",$F$8:$F$57,"確認済")&gt;SUMIFS(元出荷明細!$D$8:$D$57,元出荷明細!$A$8:$A$57,B26)),"全有効受取数が元出荷数を超過","確認済み")))))))))))))))))))))))))))</f>
        <v/>
      </c>
      <c r="W26" s="12" t="str">
        <f aca="false">IF(V26="","",IF(V26="確認済み",0,1))</f>
        <v/>
      </c>
      <c r="X26" s="12" t="n">
        <f aca="false">IF(COUNTA(A26:O26)=0,IF(AND(V26="",W26="",P26="",Q26="",R26="",S26="",T26="",U26=""),0,1),IF(NOT(AND(ISTEXT(V26),V26=IF(COUNTA(A26:O26)=0,"",IF(NOT(AND(ISTEXT(A26),LEN(A26)=8,EXACT(LEFT(A26,4),"RET-"),ISNUMBER(FIND(MID(A26,5,1)&amp;"x","0x1x2x3x4x5x6x7x8x9x")),ISNUMBER(FIND(MID(A26,6,1)&amp;"x","0x1x2x3x4x5x6x7x8x9x")),ISNUMBER(FIND(MID(A26,7,1)&amp;"x","0x1x2x3x4x5x6x7x8x9x")),ISNUMBER(FIND(MID(A26,8,1)&amp;"x","0x1x2x3x4x5x6x7x8x9x")))),"返品IDはRET-と半角数字4桁",IF(COUNTIFS($A$8:$A$57,A26)&gt;1,"返品IDが重複",IF(NOT(AND(ISTEXT(B26),LEN(B26)=8,EXACT(LEFT(B26,4),"SAL-"),ISNUMBER(FIND(MID(B26,5,1)&amp;"x","0x1x2x3x4x5x6x7x8x9x")),ISNUMBER(FIND(MID(B26,6,1)&amp;"x","0x1x2x3x4x5x6x7x8x9x")),ISNUMBER(FIND(MID(B26,7,1)&amp;"x","0x1x2x3x4x5x6x7x8x9x")),ISNUMBER(FIND(MID(B26,8,1)&amp;"x","0x1x2x3x4x5x6x7x8x9x")))),"元明細IDはSAL-と半角数字4桁",IF(COUNTIFS(元出荷明細!$A$8:$A$57,B26)&lt;&gt;1,"元明細が一意にありません",IF(NOT(IF(ISNUMBER(C26),AND(C26&gt;=43831,C26&lt;=73050,C26=INT(C26)),FALSE())),"受付日は時刻なしで必須",IF(C26&lt;SUMIFS(元出荷明細!$C$8:$C$57,元出荷明細!$A$8:$A$57,B26),"受付日は元出荷日以上",IF(NOT(OR(D26="破損",D26="品違い",D26="数量違い",D26="その他",D26="未確認")),"理由を確認",IF(NOT(OR(E26="有効",E26="取消")),"記録状態を確認",IF(NOT(OR(F26="確認済",F26="未確認")),"受取区分を確認",IF(AND(F26="確認済",NOT(IF(ISNUMBER(G26),AND(G26&gt;=1,G26&lt;=1000000,G26=INT(G26)),FALSE()))),"受取数は1〜100万個整数で必須",IF(AND(F26="未確認",COUNTA(G26)&gt;0),"受取未確認の数量は空欄",IF(NOT(OR(H26="確認済",H26="未確認",H26="要対応")),"検品を確認",IF(AND(H26&lt;&gt;"未確認",F26&lt;&gt;"確認済"),"検品前に受取数量を確認",IF(NOT(OR(I26="未確認",I26="返金",I26="交換",I26="返却",I26="その他")),"方針を確認",IF(NOT(OR(J26="確認済",J26="未確認")),"実物処理を確認",IF(AND(J26="確認済",OR(H26&lt;&gt;"確認済",I26="未確認")),"実物処理済は検品/方針が必要",IF(AND(I26="返金",NOT(AND(OR(K26="確認済",K26="未確認"),OR(M26="確認済",M26="未確認")))),"返金は合意/実績を別確認",IF(AND(I26="未確認",NOT(AND(K26="未確認",M26="未確認"))),"方針未確認の金額区分は未確認",IF(AND(OR(I26="交換",I26="返却",I26="その他"),NOT(AND(K26="対象外",M26="対象外"))),"返金以外は金額区分が対象外",IF(AND(K26="確認済",NOT(IF(ISNUMBER(L26),AND(L26&gt;=0,L26&lt;=1000000000,L26=INT(L26)),FALSE()))),"確認済金額は0〜10億円整数",IF(AND(K26&lt;&gt;"確認済",COUNTA(L26)&gt;0),"未確認/対象外の金額は空欄",IF(AND(M26="確認済",NOT(IF(ISNUMBER(N26),AND(N26&gt;=0,N26&lt;=1000000000,N26=INT(N26)),FALSE()))),"確認済金額は0〜10億円整数",IF(AND(M26&lt;&gt;"確認済",COUNTA(N26)&gt;0),"未確認/対象外の金額は空欄",IF(NOT(IF(ISNUMBER(O26),AND(O26&gt;=43831,O26&lt;=73050,O26=INT(O26)),FALSE())),"記録確認日は時刻なしで必須",IF(OR(C26&gt;O26,O26&gt;返品の確認!$B$3),"受付日≦確認日≦基準日",IF(AND(E26="有効",SUMIFS($G$8:$G$57,$B$8:$B$57,B26,$E$8:$E$57,"有効",$F$8:$F$57,"確認済")&gt;SUMIFS(元出荷明細!$D$8:$D$57,元出荷明細!$A$8:$A$57,B26)),"全有効受取数が元出荷数を超過","確認済み"))))))))))))))))))))))))))),ISNUMBER(W26),W26=IF(V26="確認済み",0,1))),1,IF(W26&lt;&gt;0,0,IF(AND(ISNUMBER(P26),P26=SUMIFS(元出荷明細!$D$8:$D$57,元出荷明細!$A$8:$A$57,B26),ISNUMBER(Q26),Q26=SUMIFS($G$8:$G$57,$B$8:$B$57,B26,$E$8:$E$57,"有効",$F$8:$F$57,"確認済"),ISNUMBER(R26),R26=COUNTIFS($B$8:$B$57,B26,$E$8:$E$57,"有効",$F$8:$F$57,"未確認"),IF(R26&gt;0,ISTEXT(S26),ISNUMBER(S26)),S26=IF(R26&gt;0,"判定保留",P26-Q26),IF(AND(E26="有効",I26="返金",K26="確認済",M26="確認済"),ISNUMBER(T26),ISTEXT(T26)),T26=IF(E26="取消","取消",IF(I26="未確認","判定保留",IF(I26&lt;&gt;"返金","対象外",IF(AND(K26="確認済",M26="確認済"),L26-N26,"判定保留")))),ISTEXT(U26),U26=IF(E26="取消","取消",IF(F26="未確認","受取未確認",IF(H26="未確認","検品未確認",IF(H26="要対応","検品要対応",IF(D26="未確認","理由未確認",IF(I26="未確認","方針未確認",IF(J26="未確認","実物処理未確認",IF(I26&lt;&gt;"返金","照合済",IF(K26="未確認","合意未確認",IF(M26="未確認","実績未確認",IF(T26&gt;0,"未返金",IF(T26&lt;0,"過返金","照合済"))))))))))))),0,1))))</f>
        <v>0</v>
      </c>
    </row>
    <row r="27" customFormat="false" ht="32" hidden="false" customHeight="true" outlineLevel="0" collapsed="false">
      <c r="A27" s="9"/>
      <c r="B27" s="9"/>
      <c r="C27" s="4"/>
      <c r="D27" s="10"/>
      <c r="E27" s="10"/>
      <c r="F27" s="10"/>
      <c r="G27" s="11"/>
      <c r="H27" s="10"/>
      <c r="I27" s="10"/>
      <c r="J27" s="10"/>
      <c r="K27" s="10"/>
      <c r="L27" s="11"/>
      <c r="M27" s="10"/>
      <c r="N27" s="11"/>
      <c r="O27" s="4"/>
      <c r="P27" s="5" t="str">
        <f aca="false">IF(V27="","",IF(W27&lt;&gt;0,NA(),SUMIFS(元出荷明細!$D$8:$D$57,元出荷明細!$A$8:$A$57,B27)))</f>
        <v/>
      </c>
      <c r="Q27" s="5" t="str">
        <f aca="false">IF(V27="","",IF(W27&lt;&gt;0,NA(),SUMIFS($G$8:$G$57,$B$8:$B$57,B27,$E$8:$E$57,"有効",$F$8:$F$57,"確認済")))</f>
        <v/>
      </c>
      <c r="R27" s="5" t="str">
        <f aca="false">IF(V27="","",IF(W27&lt;&gt;0,NA(),COUNTIFS($B$8:$B$57,B27,$E$8:$E$57,"有効",$F$8:$F$57,"未確認")))</f>
        <v/>
      </c>
      <c r="S27" s="6" t="str">
        <f aca="false">IF(V27="","",IF(W27&lt;&gt;0,NA(),IF(R27&gt;0,"判定保留",P27-Q27)))</f>
        <v/>
      </c>
      <c r="T27" s="6" t="str">
        <f aca="false">IF(V27="","",IF(W27&lt;&gt;0,NA(),IF(E27="取消","取消",IF(I27="未確認","判定保留",IF(I27&lt;&gt;"返金","対象外",IF(AND(K27="確認済",M27="確認済"),L27-N27,"判定保留"))))))</f>
        <v/>
      </c>
      <c r="U27" s="8" t="str">
        <f aca="false">IF(V27="","",IF(W27&lt;&gt;0,NA(),IF(E27="取消","取消",IF(F27="未確認","受取未確認",IF(H27="未確認","検品未確認",IF(H27="要対応","検品要対応",IF(D27="未確認","理由未確認",IF(I27="未確認","方針未確認",IF(J27="未確認","実物処理未確認",IF(I27&lt;&gt;"返金","照合済",IF(K27="未確認","合意未確認",IF(M27="未確認","実績未確認",IF(T27&gt;0,"未返金",IF(T27&lt;0,"過返金","照合済"))))))))))))))</f>
        <v/>
      </c>
      <c r="V27" s="8" t="str">
        <f aca="false">IF(COUNTA(A27:O27)=0,"",IF(NOT(AND(ISTEXT(A27),LEN(A27)=8,EXACT(LEFT(A27,4),"RET-"),ISNUMBER(FIND(MID(A27,5,1)&amp;"x","0x1x2x3x4x5x6x7x8x9x")),ISNUMBER(FIND(MID(A27,6,1)&amp;"x","0x1x2x3x4x5x6x7x8x9x")),ISNUMBER(FIND(MID(A27,7,1)&amp;"x","0x1x2x3x4x5x6x7x8x9x")),ISNUMBER(FIND(MID(A27,8,1)&amp;"x","0x1x2x3x4x5x6x7x8x9x")))),"返品IDはRET-と半角数字4桁",IF(COUNTIFS($A$8:$A$57,A27)&gt;1,"返品IDが重複",IF(NOT(AND(ISTEXT(B27),LEN(B27)=8,EXACT(LEFT(B27,4),"SAL-"),ISNUMBER(FIND(MID(B27,5,1)&amp;"x","0x1x2x3x4x5x6x7x8x9x")),ISNUMBER(FIND(MID(B27,6,1)&amp;"x","0x1x2x3x4x5x6x7x8x9x")),ISNUMBER(FIND(MID(B27,7,1)&amp;"x","0x1x2x3x4x5x6x7x8x9x")),ISNUMBER(FIND(MID(B27,8,1)&amp;"x","0x1x2x3x4x5x6x7x8x9x")))),"元明細IDはSAL-と半角数字4桁",IF(COUNTIFS(元出荷明細!$A$8:$A$57,B27)&lt;&gt;1,"元明細が一意にありません",IF(NOT(IF(ISNUMBER(C27),AND(C27&gt;=43831,C27&lt;=73050,C27=INT(C27)),FALSE())),"受付日は時刻なしで必須",IF(C27&lt;SUMIFS(元出荷明細!$C$8:$C$57,元出荷明細!$A$8:$A$57,B27),"受付日は元出荷日以上",IF(NOT(OR(D27="破損",D27="品違い",D27="数量違い",D27="その他",D27="未確認")),"理由を確認",IF(NOT(OR(E27="有効",E27="取消")),"記録状態を確認",IF(NOT(OR(F27="確認済",F27="未確認")),"受取区分を確認",IF(AND(F27="確認済",NOT(IF(ISNUMBER(G27),AND(G27&gt;=1,G27&lt;=1000000,G27=INT(G27)),FALSE()))),"受取数は1〜100万個整数で必須",IF(AND(F27="未確認",COUNTA(G27)&gt;0),"受取未確認の数量は空欄",IF(NOT(OR(H27="確認済",H27="未確認",H27="要対応")),"検品を確認",IF(AND(H27&lt;&gt;"未確認",F27&lt;&gt;"確認済"),"検品前に受取数量を確認",IF(NOT(OR(I27="未確認",I27="返金",I27="交換",I27="返却",I27="その他")),"方針を確認",IF(NOT(OR(J27="確認済",J27="未確認")),"実物処理を確認",IF(AND(J27="確認済",OR(H27&lt;&gt;"確認済",I27="未確認")),"実物処理済は検品/方針が必要",IF(AND(I27="返金",NOT(AND(OR(K27="確認済",K27="未確認"),OR(M27="確認済",M27="未確認")))),"返金は合意/実績を別確認",IF(AND(I27="未確認",NOT(AND(K27="未確認",M27="未確認"))),"方針未確認の金額区分は未確認",IF(AND(OR(I27="交換",I27="返却",I27="その他"),NOT(AND(K27="対象外",M27="対象外"))),"返金以外は金額区分が対象外",IF(AND(K27="確認済",NOT(IF(ISNUMBER(L27),AND(L27&gt;=0,L27&lt;=1000000000,L27=INT(L27)),FALSE()))),"確認済金額は0〜10億円整数",IF(AND(K27&lt;&gt;"確認済",COUNTA(L27)&gt;0),"未確認/対象外の金額は空欄",IF(AND(M27="確認済",NOT(IF(ISNUMBER(N27),AND(N27&gt;=0,N27&lt;=1000000000,N27=INT(N27)),FALSE()))),"確認済金額は0〜10億円整数",IF(AND(M27&lt;&gt;"確認済",COUNTA(N27)&gt;0),"未確認/対象外の金額は空欄",IF(NOT(IF(ISNUMBER(O27),AND(O27&gt;=43831,O27&lt;=73050,O27=INT(O27)),FALSE())),"記録確認日は時刻なしで必須",IF(OR(C27&gt;O27,O27&gt;返品の確認!$B$3),"受付日≦確認日≦基準日",IF(AND(E27="有効",SUMIFS($G$8:$G$57,$B$8:$B$57,B27,$E$8:$E$57,"有効",$F$8:$F$57,"確認済")&gt;SUMIFS(元出荷明細!$D$8:$D$57,元出荷明細!$A$8:$A$57,B27)),"全有効受取数が元出荷数を超過","確認済み")))))))))))))))))))))))))))</f>
        <v/>
      </c>
      <c r="W27" s="12" t="str">
        <f aca="false">IF(V27="","",IF(V27="確認済み",0,1))</f>
        <v/>
      </c>
      <c r="X27" s="12" t="n">
        <f aca="false">IF(COUNTA(A27:O27)=0,IF(AND(V27="",W27="",P27="",Q27="",R27="",S27="",T27="",U27=""),0,1),IF(NOT(AND(ISTEXT(V27),V27=IF(COUNTA(A27:O27)=0,"",IF(NOT(AND(ISTEXT(A27),LEN(A27)=8,EXACT(LEFT(A27,4),"RET-"),ISNUMBER(FIND(MID(A27,5,1)&amp;"x","0x1x2x3x4x5x6x7x8x9x")),ISNUMBER(FIND(MID(A27,6,1)&amp;"x","0x1x2x3x4x5x6x7x8x9x")),ISNUMBER(FIND(MID(A27,7,1)&amp;"x","0x1x2x3x4x5x6x7x8x9x")),ISNUMBER(FIND(MID(A27,8,1)&amp;"x","0x1x2x3x4x5x6x7x8x9x")))),"返品IDはRET-と半角数字4桁",IF(COUNTIFS($A$8:$A$57,A27)&gt;1,"返品IDが重複",IF(NOT(AND(ISTEXT(B27),LEN(B27)=8,EXACT(LEFT(B27,4),"SAL-"),ISNUMBER(FIND(MID(B27,5,1)&amp;"x","0x1x2x3x4x5x6x7x8x9x")),ISNUMBER(FIND(MID(B27,6,1)&amp;"x","0x1x2x3x4x5x6x7x8x9x")),ISNUMBER(FIND(MID(B27,7,1)&amp;"x","0x1x2x3x4x5x6x7x8x9x")),ISNUMBER(FIND(MID(B27,8,1)&amp;"x","0x1x2x3x4x5x6x7x8x9x")))),"元明細IDはSAL-と半角数字4桁",IF(COUNTIFS(元出荷明細!$A$8:$A$57,B27)&lt;&gt;1,"元明細が一意にありません",IF(NOT(IF(ISNUMBER(C27),AND(C27&gt;=43831,C27&lt;=73050,C27=INT(C27)),FALSE())),"受付日は時刻なしで必須",IF(C27&lt;SUMIFS(元出荷明細!$C$8:$C$57,元出荷明細!$A$8:$A$57,B27),"受付日は元出荷日以上",IF(NOT(OR(D27="破損",D27="品違い",D27="数量違い",D27="その他",D27="未確認")),"理由を確認",IF(NOT(OR(E27="有効",E27="取消")),"記録状態を確認",IF(NOT(OR(F27="確認済",F27="未確認")),"受取区分を確認",IF(AND(F27="確認済",NOT(IF(ISNUMBER(G27),AND(G27&gt;=1,G27&lt;=1000000,G27=INT(G27)),FALSE()))),"受取数は1〜100万個整数で必須",IF(AND(F27="未確認",COUNTA(G27)&gt;0),"受取未確認の数量は空欄",IF(NOT(OR(H27="確認済",H27="未確認",H27="要対応")),"検品を確認",IF(AND(H27&lt;&gt;"未確認",F27&lt;&gt;"確認済"),"検品前に受取数量を確認",IF(NOT(OR(I27="未確認",I27="返金",I27="交換",I27="返却",I27="その他")),"方針を確認",IF(NOT(OR(J27="確認済",J27="未確認")),"実物処理を確認",IF(AND(J27="確認済",OR(H27&lt;&gt;"確認済",I27="未確認")),"実物処理済は検品/方針が必要",IF(AND(I27="返金",NOT(AND(OR(K27="確認済",K27="未確認"),OR(M27="確認済",M27="未確認")))),"返金は合意/実績を別確認",IF(AND(I27="未確認",NOT(AND(K27="未確認",M27="未確認"))),"方針未確認の金額区分は未確認",IF(AND(OR(I27="交換",I27="返却",I27="その他"),NOT(AND(K27="対象外",M27="対象外"))),"返金以外は金額区分が対象外",IF(AND(K27="確認済",NOT(IF(ISNUMBER(L27),AND(L27&gt;=0,L27&lt;=1000000000,L27=INT(L27)),FALSE()))),"確認済金額は0〜10億円整数",IF(AND(K27&lt;&gt;"確認済",COUNTA(L27)&gt;0),"未確認/対象外の金額は空欄",IF(AND(M27="確認済",NOT(IF(ISNUMBER(N27),AND(N27&gt;=0,N27&lt;=1000000000,N27=INT(N27)),FALSE()))),"確認済金額は0〜10億円整数",IF(AND(M27&lt;&gt;"確認済",COUNTA(N27)&gt;0),"未確認/対象外の金額は空欄",IF(NOT(IF(ISNUMBER(O27),AND(O27&gt;=43831,O27&lt;=73050,O27=INT(O27)),FALSE())),"記録確認日は時刻なしで必須",IF(OR(C27&gt;O27,O27&gt;返品の確認!$B$3),"受付日≦確認日≦基準日",IF(AND(E27="有効",SUMIFS($G$8:$G$57,$B$8:$B$57,B27,$E$8:$E$57,"有効",$F$8:$F$57,"確認済")&gt;SUMIFS(元出荷明細!$D$8:$D$57,元出荷明細!$A$8:$A$57,B27)),"全有効受取数が元出荷数を超過","確認済み"))))))))))))))))))))))))))),ISNUMBER(W27),W27=IF(V27="確認済み",0,1))),1,IF(W27&lt;&gt;0,0,IF(AND(ISNUMBER(P27),P27=SUMIFS(元出荷明細!$D$8:$D$57,元出荷明細!$A$8:$A$57,B27),ISNUMBER(Q27),Q27=SUMIFS($G$8:$G$57,$B$8:$B$57,B27,$E$8:$E$57,"有効",$F$8:$F$57,"確認済"),ISNUMBER(R27),R27=COUNTIFS($B$8:$B$57,B27,$E$8:$E$57,"有効",$F$8:$F$57,"未確認"),IF(R27&gt;0,ISTEXT(S27),ISNUMBER(S27)),S27=IF(R27&gt;0,"判定保留",P27-Q27),IF(AND(E27="有効",I27="返金",K27="確認済",M27="確認済"),ISNUMBER(T27),ISTEXT(T27)),T27=IF(E27="取消","取消",IF(I27="未確認","判定保留",IF(I27&lt;&gt;"返金","対象外",IF(AND(K27="確認済",M27="確認済"),L27-N27,"判定保留")))),ISTEXT(U27),U27=IF(E27="取消","取消",IF(F27="未確認","受取未確認",IF(H27="未確認","検品未確認",IF(H27="要対応","検品要対応",IF(D27="未確認","理由未確認",IF(I27="未確認","方針未確認",IF(J27="未確認","実物処理未確認",IF(I27&lt;&gt;"返金","照合済",IF(K27="未確認","合意未確認",IF(M27="未確認","実績未確認",IF(T27&gt;0,"未返金",IF(T27&lt;0,"過返金","照合済"))))))))))))),0,1))))</f>
        <v>0</v>
      </c>
    </row>
    <row r="28" customFormat="false" ht="32" hidden="false" customHeight="true" outlineLevel="0" collapsed="false">
      <c r="A28" s="9"/>
      <c r="B28" s="9"/>
      <c r="C28" s="4"/>
      <c r="D28" s="10"/>
      <c r="E28" s="10"/>
      <c r="F28" s="10"/>
      <c r="G28" s="11"/>
      <c r="H28" s="10"/>
      <c r="I28" s="10"/>
      <c r="J28" s="10"/>
      <c r="K28" s="10"/>
      <c r="L28" s="11"/>
      <c r="M28" s="10"/>
      <c r="N28" s="11"/>
      <c r="O28" s="4"/>
      <c r="P28" s="5" t="str">
        <f aca="false">IF(V28="","",IF(W28&lt;&gt;0,NA(),SUMIFS(元出荷明細!$D$8:$D$57,元出荷明細!$A$8:$A$57,B28)))</f>
        <v/>
      </c>
      <c r="Q28" s="5" t="str">
        <f aca="false">IF(V28="","",IF(W28&lt;&gt;0,NA(),SUMIFS($G$8:$G$57,$B$8:$B$57,B28,$E$8:$E$57,"有効",$F$8:$F$57,"確認済")))</f>
        <v/>
      </c>
      <c r="R28" s="5" t="str">
        <f aca="false">IF(V28="","",IF(W28&lt;&gt;0,NA(),COUNTIFS($B$8:$B$57,B28,$E$8:$E$57,"有効",$F$8:$F$57,"未確認")))</f>
        <v/>
      </c>
      <c r="S28" s="6" t="str">
        <f aca="false">IF(V28="","",IF(W28&lt;&gt;0,NA(),IF(R28&gt;0,"判定保留",P28-Q28)))</f>
        <v/>
      </c>
      <c r="T28" s="6" t="str">
        <f aca="false">IF(V28="","",IF(W28&lt;&gt;0,NA(),IF(E28="取消","取消",IF(I28="未確認","判定保留",IF(I28&lt;&gt;"返金","対象外",IF(AND(K28="確認済",M28="確認済"),L28-N28,"判定保留"))))))</f>
        <v/>
      </c>
      <c r="U28" s="8" t="str">
        <f aca="false">IF(V28="","",IF(W28&lt;&gt;0,NA(),IF(E28="取消","取消",IF(F28="未確認","受取未確認",IF(H28="未確認","検品未確認",IF(H28="要対応","検品要対応",IF(D28="未確認","理由未確認",IF(I28="未確認","方針未確認",IF(J28="未確認","実物処理未確認",IF(I28&lt;&gt;"返金","照合済",IF(K28="未確認","合意未確認",IF(M28="未確認","実績未確認",IF(T28&gt;0,"未返金",IF(T28&lt;0,"過返金","照合済"))))))))))))))</f>
        <v/>
      </c>
      <c r="V28" s="8" t="str">
        <f aca="false">IF(COUNTA(A28:O28)=0,"",IF(NOT(AND(ISTEXT(A28),LEN(A28)=8,EXACT(LEFT(A28,4),"RET-"),ISNUMBER(FIND(MID(A28,5,1)&amp;"x","0x1x2x3x4x5x6x7x8x9x")),ISNUMBER(FIND(MID(A28,6,1)&amp;"x","0x1x2x3x4x5x6x7x8x9x")),ISNUMBER(FIND(MID(A28,7,1)&amp;"x","0x1x2x3x4x5x6x7x8x9x")),ISNUMBER(FIND(MID(A28,8,1)&amp;"x","0x1x2x3x4x5x6x7x8x9x")))),"返品IDはRET-と半角数字4桁",IF(COUNTIFS($A$8:$A$57,A28)&gt;1,"返品IDが重複",IF(NOT(AND(ISTEXT(B28),LEN(B28)=8,EXACT(LEFT(B28,4),"SAL-"),ISNUMBER(FIND(MID(B28,5,1)&amp;"x","0x1x2x3x4x5x6x7x8x9x")),ISNUMBER(FIND(MID(B28,6,1)&amp;"x","0x1x2x3x4x5x6x7x8x9x")),ISNUMBER(FIND(MID(B28,7,1)&amp;"x","0x1x2x3x4x5x6x7x8x9x")),ISNUMBER(FIND(MID(B28,8,1)&amp;"x","0x1x2x3x4x5x6x7x8x9x")))),"元明細IDはSAL-と半角数字4桁",IF(COUNTIFS(元出荷明細!$A$8:$A$57,B28)&lt;&gt;1,"元明細が一意にありません",IF(NOT(IF(ISNUMBER(C28),AND(C28&gt;=43831,C28&lt;=73050,C28=INT(C28)),FALSE())),"受付日は時刻なしで必須",IF(C28&lt;SUMIFS(元出荷明細!$C$8:$C$57,元出荷明細!$A$8:$A$57,B28),"受付日は元出荷日以上",IF(NOT(OR(D28="破損",D28="品違い",D28="数量違い",D28="その他",D28="未確認")),"理由を確認",IF(NOT(OR(E28="有効",E28="取消")),"記録状態を確認",IF(NOT(OR(F28="確認済",F28="未確認")),"受取区分を確認",IF(AND(F28="確認済",NOT(IF(ISNUMBER(G28),AND(G28&gt;=1,G28&lt;=1000000,G28=INT(G28)),FALSE()))),"受取数は1〜100万個整数で必須",IF(AND(F28="未確認",COUNTA(G28)&gt;0),"受取未確認の数量は空欄",IF(NOT(OR(H28="確認済",H28="未確認",H28="要対応")),"検品を確認",IF(AND(H28&lt;&gt;"未確認",F28&lt;&gt;"確認済"),"検品前に受取数量を確認",IF(NOT(OR(I28="未確認",I28="返金",I28="交換",I28="返却",I28="その他")),"方針を確認",IF(NOT(OR(J28="確認済",J28="未確認")),"実物処理を確認",IF(AND(J28="確認済",OR(H28&lt;&gt;"確認済",I28="未確認")),"実物処理済は検品/方針が必要",IF(AND(I28="返金",NOT(AND(OR(K28="確認済",K28="未確認"),OR(M28="確認済",M28="未確認")))),"返金は合意/実績を別確認",IF(AND(I28="未確認",NOT(AND(K28="未確認",M28="未確認"))),"方針未確認の金額区分は未確認",IF(AND(OR(I28="交換",I28="返却",I28="その他"),NOT(AND(K28="対象外",M28="対象外"))),"返金以外は金額区分が対象外",IF(AND(K28="確認済",NOT(IF(ISNUMBER(L28),AND(L28&gt;=0,L28&lt;=1000000000,L28=INT(L28)),FALSE()))),"確認済金額は0〜10億円整数",IF(AND(K28&lt;&gt;"確認済",COUNTA(L28)&gt;0),"未確認/対象外の金額は空欄",IF(AND(M28="確認済",NOT(IF(ISNUMBER(N28),AND(N28&gt;=0,N28&lt;=1000000000,N28=INT(N28)),FALSE()))),"確認済金額は0〜10億円整数",IF(AND(M28&lt;&gt;"確認済",COUNTA(N28)&gt;0),"未確認/対象外の金額は空欄",IF(NOT(IF(ISNUMBER(O28),AND(O28&gt;=43831,O28&lt;=73050,O28=INT(O28)),FALSE())),"記録確認日は時刻なしで必須",IF(OR(C28&gt;O28,O28&gt;返品の確認!$B$3),"受付日≦確認日≦基準日",IF(AND(E28="有効",SUMIFS($G$8:$G$57,$B$8:$B$57,B28,$E$8:$E$57,"有効",$F$8:$F$57,"確認済")&gt;SUMIFS(元出荷明細!$D$8:$D$57,元出荷明細!$A$8:$A$57,B28)),"全有効受取数が元出荷数を超過","確認済み")))))))))))))))))))))))))))</f>
        <v/>
      </c>
      <c r="W28" s="12" t="str">
        <f aca="false">IF(V28="","",IF(V28="確認済み",0,1))</f>
        <v/>
      </c>
      <c r="X28" s="12" t="n">
        <f aca="false">IF(COUNTA(A28:O28)=0,IF(AND(V28="",W28="",P28="",Q28="",R28="",S28="",T28="",U28=""),0,1),IF(NOT(AND(ISTEXT(V28),V28=IF(COUNTA(A28:O28)=0,"",IF(NOT(AND(ISTEXT(A28),LEN(A28)=8,EXACT(LEFT(A28,4),"RET-"),ISNUMBER(FIND(MID(A28,5,1)&amp;"x","0x1x2x3x4x5x6x7x8x9x")),ISNUMBER(FIND(MID(A28,6,1)&amp;"x","0x1x2x3x4x5x6x7x8x9x")),ISNUMBER(FIND(MID(A28,7,1)&amp;"x","0x1x2x3x4x5x6x7x8x9x")),ISNUMBER(FIND(MID(A28,8,1)&amp;"x","0x1x2x3x4x5x6x7x8x9x")))),"返品IDはRET-と半角数字4桁",IF(COUNTIFS($A$8:$A$57,A28)&gt;1,"返品IDが重複",IF(NOT(AND(ISTEXT(B28),LEN(B28)=8,EXACT(LEFT(B28,4),"SAL-"),ISNUMBER(FIND(MID(B28,5,1)&amp;"x","0x1x2x3x4x5x6x7x8x9x")),ISNUMBER(FIND(MID(B28,6,1)&amp;"x","0x1x2x3x4x5x6x7x8x9x")),ISNUMBER(FIND(MID(B28,7,1)&amp;"x","0x1x2x3x4x5x6x7x8x9x")),ISNUMBER(FIND(MID(B28,8,1)&amp;"x","0x1x2x3x4x5x6x7x8x9x")))),"元明細IDはSAL-と半角数字4桁",IF(COUNTIFS(元出荷明細!$A$8:$A$57,B28)&lt;&gt;1,"元明細が一意にありません",IF(NOT(IF(ISNUMBER(C28),AND(C28&gt;=43831,C28&lt;=73050,C28=INT(C28)),FALSE())),"受付日は時刻なしで必須",IF(C28&lt;SUMIFS(元出荷明細!$C$8:$C$57,元出荷明細!$A$8:$A$57,B28),"受付日は元出荷日以上",IF(NOT(OR(D28="破損",D28="品違い",D28="数量違い",D28="その他",D28="未確認")),"理由を確認",IF(NOT(OR(E28="有効",E28="取消")),"記録状態を確認",IF(NOT(OR(F28="確認済",F28="未確認")),"受取区分を確認",IF(AND(F28="確認済",NOT(IF(ISNUMBER(G28),AND(G28&gt;=1,G28&lt;=1000000,G28=INT(G28)),FALSE()))),"受取数は1〜100万個整数で必須",IF(AND(F28="未確認",COUNTA(G28)&gt;0),"受取未確認の数量は空欄",IF(NOT(OR(H28="確認済",H28="未確認",H28="要対応")),"検品を確認",IF(AND(H28&lt;&gt;"未確認",F28&lt;&gt;"確認済"),"検品前に受取数量を確認",IF(NOT(OR(I28="未確認",I28="返金",I28="交換",I28="返却",I28="その他")),"方針を確認",IF(NOT(OR(J28="確認済",J28="未確認")),"実物処理を確認",IF(AND(J28="確認済",OR(H28&lt;&gt;"確認済",I28="未確認")),"実物処理済は検品/方針が必要",IF(AND(I28="返金",NOT(AND(OR(K28="確認済",K28="未確認"),OR(M28="確認済",M28="未確認")))),"返金は合意/実績を別確認",IF(AND(I28="未確認",NOT(AND(K28="未確認",M28="未確認"))),"方針未確認の金額区分は未確認",IF(AND(OR(I28="交換",I28="返却",I28="その他"),NOT(AND(K28="対象外",M28="対象外"))),"返金以外は金額区分が対象外",IF(AND(K28="確認済",NOT(IF(ISNUMBER(L28),AND(L28&gt;=0,L28&lt;=1000000000,L28=INT(L28)),FALSE()))),"確認済金額は0〜10億円整数",IF(AND(K28&lt;&gt;"確認済",COUNTA(L28)&gt;0),"未確認/対象外の金額は空欄",IF(AND(M28="確認済",NOT(IF(ISNUMBER(N28),AND(N28&gt;=0,N28&lt;=1000000000,N28=INT(N28)),FALSE()))),"確認済金額は0〜10億円整数",IF(AND(M28&lt;&gt;"確認済",COUNTA(N28)&gt;0),"未確認/対象外の金額は空欄",IF(NOT(IF(ISNUMBER(O28),AND(O28&gt;=43831,O28&lt;=73050,O28=INT(O28)),FALSE())),"記録確認日は時刻なしで必須",IF(OR(C28&gt;O28,O28&gt;返品の確認!$B$3),"受付日≦確認日≦基準日",IF(AND(E28="有効",SUMIFS($G$8:$G$57,$B$8:$B$57,B28,$E$8:$E$57,"有効",$F$8:$F$57,"確認済")&gt;SUMIFS(元出荷明細!$D$8:$D$57,元出荷明細!$A$8:$A$57,B28)),"全有効受取数が元出荷数を超過","確認済み"))))))))))))))))))))))))))),ISNUMBER(W28),W28=IF(V28="確認済み",0,1))),1,IF(W28&lt;&gt;0,0,IF(AND(ISNUMBER(P28),P28=SUMIFS(元出荷明細!$D$8:$D$57,元出荷明細!$A$8:$A$57,B28),ISNUMBER(Q28),Q28=SUMIFS($G$8:$G$57,$B$8:$B$57,B28,$E$8:$E$57,"有効",$F$8:$F$57,"確認済"),ISNUMBER(R28),R28=COUNTIFS($B$8:$B$57,B28,$E$8:$E$57,"有効",$F$8:$F$57,"未確認"),IF(R28&gt;0,ISTEXT(S28),ISNUMBER(S28)),S28=IF(R28&gt;0,"判定保留",P28-Q28),IF(AND(E28="有効",I28="返金",K28="確認済",M28="確認済"),ISNUMBER(T28),ISTEXT(T28)),T28=IF(E28="取消","取消",IF(I28="未確認","判定保留",IF(I28&lt;&gt;"返金","対象外",IF(AND(K28="確認済",M28="確認済"),L28-N28,"判定保留")))),ISTEXT(U28),U28=IF(E28="取消","取消",IF(F28="未確認","受取未確認",IF(H28="未確認","検品未確認",IF(H28="要対応","検品要対応",IF(D28="未確認","理由未確認",IF(I28="未確認","方針未確認",IF(J28="未確認","実物処理未確認",IF(I28&lt;&gt;"返金","照合済",IF(K28="未確認","合意未確認",IF(M28="未確認","実績未確認",IF(T28&gt;0,"未返金",IF(T28&lt;0,"過返金","照合済"))))))))))))),0,1))))</f>
        <v>0</v>
      </c>
    </row>
    <row r="29" customFormat="false" ht="32" hidden="false" customHeight="true" outlineLevel="0" collapsed="false">
      <c r="A29" s="9"/>
      <c r="B29" s="9"/>
      <c r="C29" s="4"/>
      <c r="D29" s="10"/>
      <c r="E29" s="10"/>
      <c r="F29" s="10"/>
      <c r="G29" s="11"/>
      <c r="H29" s="10"/>
      <c r="I29" s="10"/>
      <c r="J29" s="10"/>
      <c r="K29" s="10"/>
      <c r="L29" s="11"/>
      <c r="M29" s="10"/>
      <c r="N29" s="11"/>
      <c r="O29" s="4"/>
      <c r="P29" s="5" t="str">
        <f aca="false">IF(V29="","",IF(W29&lt;&gt;0,NA(),SUMIFS(元出荷明細!$D$8:$D$57,元出荷明細!$A$8:$A$57,B29)))</f>
        <v/>
      </c>
      <c r="Q29" s="5" t="str">
        <f aca="false">IF(V29="","",IF(W29&lt;&gt;0,NA(),SUMIFS($G$8:$G$57,$B$8:$B$57,B29,$E$8:$E$57,"有効",$F$8:$F$57,"確認済")))</f>
        <v/>
      </c>
      <c r="R29" s="5" t="str">
        <f aca="false">IF(V29="","",IF(W29&lt;&gt;0,NA(),COUNTIFS($B$8:$B$57,B29,$E$8:$E$57,"有効",$F$8:$F$57,"未確認")))</f>
        <v/>
      </c>
      <c r="S29" s="6" t="str">
        <f aca="false">IF(V29="","",IF(W29&lt;&gt;0,NA(),IF(R29&gt;0,"判定保留",P29-Q29)))</f>
        <v/>
      </c>
      <c r="T29" s="6" t="str">
        <f aca="false">IF(V29="","",IF(W29&lt;&gt;0,NA(),IF(E29="取消","取消",IF(I29="未確認","判定保留",IF(I29&lt;&gt;"返金","対象外",IF(AND(K29="確認済",M29="確認済"),L29-N29,"判定保留"))))))</f>
        <v/>
      </c>
      <c r="U29" s="8" t="str">
        <f aca="false">IF(V29="","",IF(W29&lt;&gt;0,NA(),IF(E29="取消","取消",IF(F29="未確認","受取未確認",IF(H29="未確認","検品未確認",IF(H29="要対応","検品要対応",IF(D29="未確認","理由未確認",IF(I29="未確認","方針未確認",IF(J29="未確認","実物処理未確認",IF(I29&lt;&gt;"返金","照合済",IF(K29="未確認","合意未確認",IF(M29="未確認","実績未確認",IF(T29&gt;0,"未返金",IF(T29&lt;0,"過返金","照合済"))))))))))))))</f>
        <v/>
      </c>
      <c r="V29" s="8" t="str">
        <f aca="false">IF(COUNTA(A29:O29)=0,"",IF(NOT(AND(ISTEXT(A29),LEN(A29)=8,EXACT(LEFT(A29,4),"RET-"),ISNUMBER(FIND(MID(A29,5,1)&amp;"x","0x1x2x3x4x5x6x7x8x9x")),ISNUMBER(FIND(MID(A29,6,1)&amp;"x","0x1x2x3x4x5x6x7x8x9x")),ISNUMBER(FIND(MID(A29,7,1)&amp;"x","0x1x2x3x4x5x6x7x8x9x")),ISNUMBER(FIND(MID(A29,8,1)&amp;"x","0x1x2x3x4x5x6x7x8x9x")))),"返品IDはRET-と半角数字4桁",IF(COUNTIFS($A$8:$A$57,A29)&gt;1,"返品IDが重複",IF(NOT(AND(ISTEXT(B29),LEN(B29)=8,EXACT(LEFT(B29,4),"SAL-"),ISNUMBER(FIND(MID(B29,5,1)&amp;"x","0x1x2x3x4x5x6x7x8x9x")),ISNUMBER(FIND(MID(B29,6,1)&amp;"x","0x1x2x3x4x5x6x7x8x9x")),ISNUMBER(FIND(MID(B29,7,1)&amp;"x","0x1x2x3x4x5x6x7x8x9x")),ISNUMBER(FIND(MID(B29,8,1)&amp;"x","0x1x2x3x4x5x6x7x8x9x")))),"元明細IDはSAL-と半角数字4桁",IF(COUNTIFS(元出荷明細!$A$8:$A$57,B29)&lt;&gt;1,"元明細が一意にありません",IF(NOT(IF(ISNUMBER(C29),AND(C29&gt;=43831,C29&lt;=73050,C29=INT(C29)),FALSE())),"受付日は時刻なしで必須",IF(C29&lt;SUMIFS(元出荷明細!$C$8:$C$57,元出荷明細!$A$8:$A$57,B29),"受付日は元出荷日以上",IF(NOT(OR(D29="破損",D29="品違い",D29="数量違い",D29="その他",D29="未確認")),"理由を確認",IF(NOT(OR(E29="有効",E29="取消")),"記録状態を確認",IF(NOT(OR(F29="確認済",F29="未確認")),"受取区分を確認",IF(AND(F29="確認済",NOT(IF(ISNUMBER(G29),AND(G29&gt;=1,G29&lt;=1000000,G29=INT(G29)),FALSE()))),"受取数は1〜100万個整数で必須",IF(AND(F29="未確認",COUNTA(G29)&gt;0),"受取未確認の数量は空欄",IF(NOT(OR(H29="確認済",H29="未確認",H29="要対応")),"検品を確認",IF(AND(H29&lt;&gt;"未確認",F29&lt;&gt;"確認済"),"検品前に受取数量を確認",IF(NOT(OR(I29="未確認",I29="返金",I29="交換",I29="返却",I29="その他")),"方針を確認",IF(NOT(OR(J29="確認済",J29="未確認")),"実物処理を確認",IF(AND(J29="確認済",OR(H29&lt;&gt;"確認済",I29="未確認")),"実物処理済は検品/方針が必要",IF(AND(I29="返金",NOT(AND(OR(K29="確認済",K29="未確認"),OR(M29="確認済",M29="未確認")))),"返金は合意/実績を別確認",IF(AND(I29="未確認",NOT(AND(K29="未確認",M29="未確認"))),"方針未確認の金額区分は未確認",IF(AND(OR(I29="交換",I29="返却",I29="その他"),NOT(AND(K29="対象外",M29="対象外"))),"返金以外は金額区分が対象外",IF(AND(K29="確認済",NOT(IF(ISNUMBER(L29),AND(L29&gt;=0,L29&lt;=1000000000,L29=INT(L29)),FALSE()))),"確認済金額は0〜10億円整数",IF(AND(K29&lt;&gt;"確認済",COUNTA(L29)&gt;0),"未確認/対象外の金額は空欄",IF(AND(M29="確認済",NOT(IF(ISNUMBER(N29),AND(N29&gt;=0,N29&lt;=1000000000,N29=INT(N29)),FALSE()))),"確認済金額は0〜10億円整数",IF(AND(M29&lt;&gt;"確認済",COUNTA(N29)&gt;0),"未確認/対象外の金額は空欄",IF(NOT(IF(ISNUMBER(O29),AND(O29&gt;=43831,O29&lt;=73050,O29=INT(O29)),FALSE())),"記録確認日は時刻なしで必須",IF(OR(C29&gt;O29,O29&gt;返品の確認!$B$3),"受付日≦確認日≦基準日",IF(AND(E29="有効",SUMIFS($G$8:$G$57,$B$8:$B$57,B29,$E$8:$E$57,"有効",$F$8:$F$57,"確認済")&gt;SUMIFS(元出荷明細!$D$8:$D$57,元出荷明細!$A$8:$A$57,B29)),"全有効受取数が元出荷数を超過","確認済み")))))))))))))))))))))))))))</f>
        <v/>
      </c>
      <c r="W29" s="12" t="str">
        <f aca="false">IF(V29="","",IF(V29="確認済み",0,1))</f>
        <v/>
      </c>
      <c r="X29" s="12" t="n">
        <f aca="false">IF(COUNTA(A29:O29)=0,IF(AND(V29="",W29="",P29="",Q29="",R29="",S29="",T29="",U29=""),0,1),IF(NOT(AND(ISTEXT(V29),V29=IF(COUNTA(A29:O29)=0,"",IF(NOT(AND(ISTEXT(A29),LEN(A29)=8,EXACT(LEFT(A29,4),"RET-"),ISNUMBER(FIND(MID(A29,5,1)&amp;"x","0x1x2x3x4x5x6x7x8x9x")),ISNUMBER(FIND(MID(A29,6,1)&amp;"x","0x1x2x3x4x5x6x7x8x9x")),ISNUMBER(FIND(MID(A29,7,1)&amp;"x","0x1x2x3x4x5x6x7x8x9x")),ISNUMBER(FIND(MID(A29,8,1)&amp;"x","0x1x2x3x4x5x6x7x8x9x")))),"返品IDはRET-と半角数字4桁",IF(COUNTIFS($A$8:$A$57,A29)&gt;1,"返品IDが重複",IF(NOT(AND(ISTEXT(B29),LEN(B29)=8,EXACT(LEFT(B29,4),"SAL-"),ISNUMBER(FIND(MID(B29,5,1)&amp;"x","0x1x2x3x4x5x6x7x8x9x")),ISNUMBER(FIND(MID(B29,6,1)&amp;"x","0x1x2x3x4x5x6x7x8x9x")),ISNUMBER(FIND(MID(B29,7,1)&amp;"x","0x1x2x3x4x5x6x7x8x9x")),ISNUMBER(FIND(MID(B29,8,1)&amp;"x","0x1x2x3x4x5x6x7x8x9x")))),"元明細IDはSAL-と半角数字4桁",IF(COUNTIFS(元出荷明細!$A$8:$A$57,B29)&lt;&gt;1,"元明細が一意にありません",IF(NOT(IF(ISNUMBER(C29),AND(C29&gt;=43831,C29&lt;=73050,C29=INT(C29)),FALSE())),"受付日は時刻なしで必須",IF(C29&lt;SUMIFS(元出荷明細!$C$8:$C$57,元出荷明細!$A$8:$A$57,B29),"受付日は元出荷日以上",IF(NOT(OR(D29="破損",D29="品違い",D29="数量違い",D29="その他",D29="未確認")),"理由を確認",IF(NOT(OR(E29="有効",E29="取消")),"記録状態を確認",IF(NOT(OR(F29="確認済",F29="未確認")),"受取区分を確認",IF(AND(F29="確認済",NOT(IF(ISNUMBER(G29),AND(G29&gt;=1,G29&lt;=1000000,G29=INT(G29)),FALSE()))),"受取数は1〜100万個整数で必須",IF(AND(F29="未確認",COUNTA(G29)&gt;0),"受取未確認の数量は空欄",IF(NOT(OR(H29="確認済",H29="未確認",H29="要対応")),"検品を確認",IF(AND(H29&lt;&gt;"未確認",F29&lt;&gt;"確認済"),"検品前に受取数量を確認",IF(NOT(OR(I29="未確認",I29="返金",I29="交換",I29="返却",I29="その他")),"方針を確認",IF(NOT(OR(J29="確認済",J29="未確認")),"実物処理を確認",IF(AND(J29="確認済",OR(H29&lt;&gt;"確認済",I29="未確認")),"実物処理済は検品/方針が必要",IF(AND(I29="返金",NOT(AND(OR(K29="確認済",K29="未確認"),OR(M29="確認済",M29="未確認")))),"返金は合意/実績を別確認",IF(AND(I29="未確認",NOT(AND(K29="未確認",M29="未確認"))),"方針未確認の金額区分は未確認",IF(AND(OR(I29="交換",I29="返却",I29="その他"),NOT(AND(K29="対象外",M29="対象外"))),"返金以外は金額区分が対象外",IF(AND(K29="確認済",NOT(IF(ISNUMBER(L29),AND(L29&gt;=0,L29&lt;=1000000000,L29=INT(L29)),FALSE()))),"確認済金額は0〜10億円整数",IF(AND(K29&lt;&gt;"確認済",COUNTA(L29)&gt;0),"未確認/対象外の金額は空欄",IF(AND(M29="確認済",NOT(IF(ISNUMBER(N29),AND(N29&gt;=0,N29&lt;=1000000000,N29=INT(N29)),FALSE()))),"確認済金額は0〜10億円整数",IF(AND(M29&lt;&gt;"確認済",COUNTA(N29)&gt;0),"未確認/対象外の金額は空欄",IF(NOT(IF(ISNUMBER(O29),AND(O29&gt;=43831,O29&lt;=73050,O29=INT(O29)),FALSE())),"記録確認日は時刻なしで必須",IF(OR(C29&gt;O29,O29&gt;返品の確認!$B$3),"受付日≦確認日≦基準日",IF(AND(E29="有効",SUMIFS($G$8:$G$57,$B$8:$B$57,B29,$E$8:$E$57,"有効",$F$8:$F$57,"確認済")&gt;SUMIFS(元出荷明細!$D$8:$D$57,元出荷明細!$A$8:$A$57,B29)),"全有効受取数が元出荷数を超過","確認済み"))))))))))))))))))))))))))),ISNUMBER(W29),W29=IF(V29="確認済み",0,1))),1,IF(W29&lt;&gt;0,0,IF(AND(ISNUMBER(P29),P29=SUMIFS(元出荷明細!$D$8:$D$57,元出荷明細!$A$8:$A$57,B29),ISNUMBER(Q29),Q29=SUMIFS($G$8:$G$57,$B$8:$B$57,B29,$E$8:$E$57,"有効",$F$8:$F$57,"確認済"),ISNUMBER(R29),R29=COUNTIFS($B$8:$B$57,B29,$E$8:$E$57,"有効",$F$8:$F$57,"未確認"),IF(R29&gt;0,ISTEXT(S29),ISNUMBER(S29)),S29=IF(R29&gt;0,"判定保留",P29-Q29),IF(AND(E29="有効",I29="返金",K29="確認済",M29="確認済"),ISNUMBER(T29),ISTEXT(T29)),T29=IF(E29="取消","取消",IF(I29="未確認","判定保留",IF(I29&lt;&gt;"返金","対象外",IF(AND(K29="確認済",M29="確認済"),L29-N29,"判定保留")))),ISTEXT(U29),U29=IF(E29="取消","取消",IF(F29="未確認","受取未確認",IF(H29="未確認","検品未確認",IF(H29="要対応","検品要対応",IF(D29="未確認","理由未確認",IF(I29="未確認","方針未確認",IF(J29="未確認","実物処理未確認",IF(I29&lt;&gt;"返金","照合済",IF(K29="未確認","合意未確認",IF(M29="未確認","実績未確認",IF(T29&gt;0,"未返金",IF(T29&lt;0,"過返金","照合済"))))))))))))),0,1))))</f>
        <v>0</v>
      </c>
    </row>
    <row r="30" customFormat="false" ht="32" hidden="false" customHeight="true" outlineLevel="0" collapsed="false">
      <c r="A30" s="9"/>
      <c r="B30" s="9"/>
      <c r="C30" s="4"/>
      <c r="D30" s="10"/>
      <c r="E30" s="10"/>
      <c r="F30" s="10"/>
      <c r="G30" s="11"/>
      <c r="H30" s="10"/>
      <c r="I30" s="10"/>
      <c r="J30" s="10"/>
      <c r="K30" s="10"/>
      <c r="L30" s="11"/>
      <c r="M30" s="10"/>
      <c r="N30" s="11"/>
      <c r="O30" s="4"/>
      <c r="P30" s="5" t="str">
        <f aca="false">IF(V30="","",IF(W30&lt;&gt;0,NA(),SUMIFS(元出荷明細!$D$8:$D$57,元出荷明細!$A$8:$A$57,B30)))</f>
        <v/>
      </c>
      <c r="Q30" s="5" t="str">
        <f aca="false">IF(V30="","",IF(W30&lt;&gt;0,NA(),SUMIFS($G$8:$G$57,$B$8:$B$57,B30,$E$8:$E$57,"有効",$F$8:$F$57,"確認済")))</f>
        <v/>
      </c>
      <c r="R30" s="5" t="str">
        <f aca="false">IF(V30="","",IF(W30&lt;&gt;0,NA(),COUNTIFS($B$8:$B$57,B30,$E$8:$E$57,"有効",$F$8:$F$57,"未確認")))</f>
        <v/>
      </c>
      <c r="S30" s="6" t="str">
        <f aca="false">IF(V30="","",IF(W30&lt;&gt;0,NA(),IF(R30&gt;0,"判定保留",P30-Q30)))</f>
        <v/>
      </c>
      <c r="T30" s="6" t="str">
        <f aca="false">IF(V30="","",IF(W30&lt;&gt;0,NA(),IF(E30="取消","取消",IF(I30="未確認","判定保留",IF(I30&lt;&gt;"返金","対象外",IF(AND(K30="確認済",M30="確認済"),L30-N30,"判定保留"))))))</f>
        <v/>
      </c>
      <c r="U30" s="8" t="str">
        <f aca="false">IF(V30="","",IF(W30&lt;&gt;0,NA(),IF(E30="取消","取消",IF(F30="未確認","受取未確認",IF(H30="未確認","検品未確認",IF(H30="要対応","検品要対応",IF(D30="未確認","理由未確認",IF(I30="未確認","方針未確認",IF(J30="未確認","実物処理未確認",IF(I30&lt;&gt;"返金","照合済",IF(K30="未確認","合意未確認",IF(M30="未確認","実績未確認",IF(T30&gt;0,"未返金",IF(T30&lt;0,"過返金","照合済"))))))))))))))</f>
        <v/>
      </c>
      <c r="V30" s="8" t="str">
        <f aca="false">IF(COUNTA(A30:O30)=0,"",IF(NOT(AND(ISTEXT(A30),LEN(A30)=8,EXACT(LEFT(A30,4),"RET-"),ISNUMBER(FIND(MID(A30,5,1)&amp;"x","0x1x2x3x4x5x6x7x8x9x")),ISNUMBER(FIND(MID(A30,6,1)&amp;"x","0x1x2x3x4x5x6x7x8x9x")),ISNUMBER(FIND(MID(A30,7,1)&amp;"x","0x1x2x3x4x5x6x7x8x9x")),ISNUMBER(FIND(MID(A30,8,1)&amp;"x","0x1x2x3x4x5x6x7x8x9x")))),"返品IDはRET-と半角数字4桁",IF(COUNTIFS($A$8:$A$57,A30)&gt;1,"返品IDが重複",IF(NOT(AND(ISTEXT(B30),LEN(B30)=8,EXACT(LEFT(B30,4),"SAL-"),ISNUMBER(FIND(MID(B30,5,1)&amp;"x","0x1x2x3x4x5x6x7x8x9x")),ISNUMBER(FIND(MID(B30,6,1)&amp;"x","0x1x2x3x4x5x6x7x8x9x")),ISNUMBER(FIND(MID(B30,7,1)&amp;"x","0x1x2x3x4x5x6x7x8x9x")),ISNUMBER(FIND(MID(B30,8,1)&amp;"x","0x1x2x3x4x5x6x7x8x9x")))),"元明細IDはSAL-と半角数字4桁",IF(COUNTIFS(元出荷明細!$A$8:$A$57,B30)&lt;&gt;1,"元明細が一意にありません",IF(NOT(IF(ISNUMBER(C30),AND(C30&gt;=43831,C30&lt;=73050,C30=INT(C30)),FALSE())),"受付日は時刻なしで必須",IF(C30&lt;SUMIFS(元出荷明細!$C$8:$C$57,元出荷明細!$A$8:$A$57,B30),"受付日は元出荷日以上",IF(NOT(OR(D30="破損",D30="品違い",D30="数量違い",D30="その他",D30="未確認")),"理由を確認",IF(NOT(OR(E30="有効",E30="取消")),"記録状態を確認",IF(NOT(OR(F30="確認済",F30="未確認")),"受取区分を確認",IF(AND(F30="確認済",NOT(IF(ISNUMBER(G30),AND(G30&gt;=1,G30&lt;=1000000,G30=INT(G30)),FALSE()))),"受取数は1〜100万個整数で必須",IF(AND(F30="未確認",COUNTA(G30)&gt;0),"受取未確認の数量は空欄",IF(NOT(OR(H30="確認済",H30="未確認",H30="要対応")),"検品を確認",IF(AND(H30&lt;&gt;"未確認",F30&lt;&gt;"確認済"),"検品前に受取数量を確認",IF(NOT(OR(I30="未確認",I30="返金",I30="交換",I30="返却",I30="その他")),"方針を確認",IF(NOT(OR(J30="確認済",J30="未確認")),"実物処理を確認",IF(AND(J30="確認済",OR(H30&lt;&gt;"確認済",I30="未確認")),"実物処理済は検品/方針が必要",IF(AND(I30="返金",NOT(AND(OR(K30="確認済",K30="未確認"),OR(M30="確認済",M30="未確認")))),"返金は合意/実績を別確認",IF(AND(I30="未確認",NOT(AND(K30="未確認",M30="未確認"))),"方針未確認の金額区分は未確認",IF(AND(OR(I30="交換",I30="返却",I30="その他"),NOT(AND(K30="対象外",M30="対象外"))),"返金以外は金額区分が対象外",IF(AND(K30="確認済",NOT(IF(ISNUMBER(L30),AND(L30&gt;=0,L30&lt;=1000000000,L30=INT(L30)),FALSE()))),"確認済金額は0〜10億円整数",IF(AND(K30&lt;&gt;"確認済",COUNTA(L30)&gt;0),"未確認/対象外の金額は空欄",IF(AND(M30="確認済",NOT(IF(ISNUMBER(N30),AND(N30&gt;=0,N30&lt;=1000000000,N30=INT(N30)),FALSE()))),"確認済金額は0〜10億円整数",IF(AND(M30&lt;&gt;"確認済",COUNTA(N30)&gt;0),"未確認/対象外の金額は空欄",IF(NOT(IF(ISNUMBER(O30),AND(O30&gt;=43831,O30&lt;=73050,O30=INT(O30)),FALSE())),"記録確認日は時刻なしで必須",IF(OR(C30&gt;O30,O30&gt;返品の確認!$B$3),"受付日≦確認日≦基準日",IF(AND(E30="有効",SUMIFS($G$8:$G$57,$B$8:$B$57,B30,$E$8:$E$57,"有効",$F$8:$F$57,"確認済")&gt;SUMIFS(元出荷明細!$D$8:$D$57,元出荷明細!$A$8:$A$57,B30)),"全有効受取数が元出荷数を超過","確認済み")))))))))))))))))))))))))))</f>
        <v/>
      </c>
      <c r="W30" s="12" t="str">
        <f aca="false">IF(V30="","",IF(V30="確認済み",0,1))</f>
        <v/>
      </c>
      <c r="X30" s="12" t="n">
        <f aca="false">IF(COUNTA(A30:O30)=0,IF(AND(V30="",W30="",P30="",Q30="",R30="",S30="",T30="",U30=""),0,1),IF(NOT(AND(ISTEXT(V30),V30=IF(COUNTA(A30:O30)=0,"",IF(NOT(AND(ISTEXT(A30),LEN(A30)=8,EXACT(LEFT(A30,4),"RET-"),ISNUMBER(FIND(MID(A30,5,1)&amp;"x","0x1x2x3x4x5x6x7x8x9x")),ISNUMBER(FIND(MID(A30,6,1)&amp;"x","0x1x2x3x4x5x6x7x8x9x")),ISNUMBER(FIND(MID(A30,7,1)&amp;"x","0x1x2x3x4x5x6x7x8x9x")),ISNUMBER(FIND(MID(A30,8,1)&amp;"x","0x1x2x3x4x5x6x7x8x9x")))),"返品IDはRET-と半角数字4桁",IF(COUNTIFS($A$8:$A$57,A30)&gt;1,"返品IDが重複",IF(NOT(AND(ISTEXT(B30),LEN(B30)=8,EXACT(LEFT(B30,4),"SAL-"),ISNUMBER(FIND(MID(B30,5,1)&amp;"x","0x1x2x3x4x5x6x7x8x9x")),ISNUMBER(FIND(MID(B30,6,1)&amp;"x","0x1x2x3x4x5x6x7x8x9x")),ISNUMBER(FIND(MID(B30,7,1)&amp;"x","0x1x2x3x4x5x6x7x8x9x")),ISNUMBER(FIND(MID(B30,8,1)&amp;"x","0x1x2x3x4x5x6x7x8x9x")))),"元明細IDはSAL-と半角数字4桁",IF(COUNTIFS(元出荷明細!$A$8:$A$57,B30)&lt;&gt;1,"元明細が一意にありません",IF(NOT(IF(ISNUMBER(C30),AND(C30&gt;=43831,C30&lt;=73050,C30=INT(C30)),FALSE())),"受付日は時刻なしで必須",IF(C30&lt;SUMIFS(元出荷明細!$C$8:$C$57,元出荷明細!$A$8:$A$57,B30),"受付日は元出荷日以上",IF(NOT(OR(D30="破損",D30="品違い",D30="数量違い",D30="その他",D30="未確認")),"理由を確認",IF(NOT(OR(E30="有効",E30="取消")),"記録状態を確認",IF(NOT(OR(F30="確認済",F30="未確認")),"受取区分を確認",IF(AND(F30="確認済",NOT(IF(ISNUMBER(G30),AND(G30&gt;=1,G30&lt;=1000000,G30=INT(G30)),FALSE()))),"受取数は1〜100万個整数で必須",IF(AND(F30="未確認",COUNTA(G30)&gt;0),"受取未確認の数量は空欄",IF(NOT(OR(H30="確認済",H30="未確認",H30="要対応")),"検品を確認",IF(AND(H30&lt;&gt;"未確認",F30&lt;&gt;"確認済"),"検品前に受取数量を確認",IF(NOT(OR(I30="未確認",I30="返金",I30="交換",I30="返却",I30="その他")),"方針を確認",IF(NOT(OR(J30="確認済",J30="未確認")),"実物処理を確認",IF(AND(J30="確認済",OR(H30&lt;&gt;"確認済",I30="未確認")),"実物処理済は検品/方針が必要",IF(AND(I30="返金",NOT(AND(OR(K30="確認済",K30="未確認"),OR(M30="確認済",M30="未確認")))),"返金は合意/実績を別確認",IF(AND(I30="未確認",NOT(AND(K30="未確認",M30="未確認"))),"方針未確認の金額区分は未確認",IF(AND(OR(I30="交換",I30="返却",I30="その他"),NOT(AND(K30="対象外",M30="対象外"))),"返金以外は金額区分が対象外",IF(AND(K30="確認済",NOT(IF(ISNUMBER(L30),AND(L30&gt;=0,L30&lt;=1000000000,L30=INT(L30)),FALSE()))),"確認済金額は0〜10億円整数",IF(AND(K30&lt;&gt;"確認済",COUNTA(L30)&gt;0),"未確認/対象外の金額は空欄",IF(AND(M30="確認済",NOT(IF(ISNUMBER(N30),AND(N30&gt;=0,N30&lt;=1000000000,N30=INT(N30)),FALSE()))),"確認済金額は0〜10億円整数",IF(AND(M30&lt;&gt;"確認済",COUNTA(N30)&gt;0),"未確認/対象外の金額は空欄",IF(NOT(IF(ISNUMBER(O30),AND(O30&gt;=43831,O30&lt;=73050,O30=INT(O30)),FALSE())),"記録確認日は時刻なしで必須",IF(OR(C30&gt;O30,O30&gt;返品の確認!$B$3),"受付日≦確認日≦基準日",IF(AND(E30="有効",SUMIFS($G$8:$G$57,$B$8:$B$57,B30,$E$8:$E$57,"有効",$F$8:$F$57,"確認済")&gt;SUMIFS(元出荷明細!$D$8:$D$57,元出荷明細!$A$8:$A$57,B30)),"全有効受取数が元出荷数を超過","確認済み"))))))))))))))))))))))))))),ISNUMBER(W30),W30=IF(V30="確認済み",0,1))),1,IF(W30&lt;&gt;0,0,IF(AND(ISNUMBER(P30),P30=SUMIFS(元出荷明細!$D$8:$D$57,元出荷明細!$A$8:$A$57,B30),ISNUMBER(Q30),Q30=SUMIFS($G$8:$G$57,$B$8:$B$57,B30,$E$8:$E$57,"有効",$F$8:$F$57,"確認済"),ISNUMBER(R30),R30=COUNTIFS($B$8:$B$57,B30,$E$8:$E$57,"有効",$F$8:$F$57,"未確認"),IF(R30&gt;0,ISTEXT(S30),ISNUMBER(S30)),S30=IF(R30&gt;0,"判定保留",P30-Q30),IF(AND(E30="有効",I30="返金",K30="確認済",M30="確認済"),ISNUMBER(T30),ISTEXT(T30)),T30=IF(E30="取消","取消",IF(I30="未確認","判定保留",IF(I30&lt;&gt;"返金","対象外",IF(AND(K30="確認済",M30="確認済"),L30-N30,"判定保留")))),ISTEXT(U30),U30=IF(E30="取消","取消",IF(F30="未確認","受取未確認",IF(H30="未確認","検品未確認",IF(H30="要対応","検品要対応",IF(D30="未確認","理由未確認",IF(I30="未確認","方針未確認",IF(J30="未確認","実物処理未確認",IF(I30&lt;&gt;"返金","照合済",IF(K30="未確認","合意未確認",IF(M30="未確認","実績未確認",IF(T30&gt;0,"未返金",IF(T30&lt;0,"過返金","照合済"))))))))))))),0,1))))</f>
        <v>0</v>
      </c>
    </row>
    <row r="31" customFormat="false" ht="32" hidden="false" customHeight="true" outlineLevel="0" collapsed="false">
      <c r="A31" s="9"/>
      <c r="B31" s="9"/>
      <c r="C31" s="4"/>
      <c r="D31" s="10"/>
      <c r="E31" s="10"/>
      <c r="F31" s="10"/>
      <c r="G31" s="11"/>
      <c r="H31" s="10"/>
      <c r="I31" s="10"/>
      <c r="J31" s="10"/>
      <c r="K31" s="10"/>
      <c r="L31" s="11"/>
      <c r="M31" s="10"/>
      <c r="N31" s="11"/>
      <c r="O31" s="4"/>
      <c r="P31" s="5" t="str">
        <f aca="false">IF(V31="","",IF(W31&lt;&gt;0,NA(),SUMIFS(元出荷明細!$D$8:$D$57,元出荷明細!$A$8:$A$57,B31)))</f>
        <v/>
      </c>
      <c r="Q31" s="5" t="str">
        <f aca="false">IF(V31="","",IF(W31&lt;&gt;0,NA(),SUMIFS($G$8:$G$57,$B$8:$B$57,B31,$E$8:$E$57,"有効",$F$8:$F$57,"確認済")))</f>
        <v/>
      </c>
      <c r="R31" s="5" t="str">
        <f aca="false">IF(V31="","",IF(W31&lt;&gt;0,NA(),COUNTIFS($B$8:$B$57,B31,$E$8:$E$57,"有効",$F$8:$F$57,"未確認")))</f>
        <v/>
      </c>
      <c r="S31" s="6" t="str">
        <f aca="false">IF(V31="","",IF(W31&lt;&gt;0,NA(),IF(R31&gt;0,"判定保留",P31-Q31)))</f>
        <v/>
      </c>
      <c r="T31" s="6" t="str">
        <f aca="false">IF(V31="","",IF(W31&lt;&gt;0,NA(),IF(E31="取消","取消",IF(I31="未確認","判定保留",IF(I31&lt;&gt;"返金","対象外",IF(AND(K31="確認済",M31="確認済"),L31-N31,"判定保留"))))))</f>
        <v/>
      </c>
      <c r="U31" s="8" t="str">
        <f aca="false">IF(V31="","",IF(W31&lt;&gt;0,NA(),IF(E31="取消","取消",IF(F31="未確認","受取未確認",IF(H31="未確認","検品未確認",IF(H31="要対応","検品要対応",IF(D31="未確認","理由未確認",IF(I31="未確認","方針未確認",IF(J31="未確認","実物処理未確認",IF(I31&lt;&gt;"返金","照合済",IF(K31="未確認","合意未確認",IF(M31="未確認","実績未確認",IF(T31&gt;0,"未返金",IF(T31&lt;0,"過返金","照合済"))))))))))))))</f>
        <v/>
      </c>
      <c r="V31" s="8" t="str">
        <f aca="false">IF(COUNTA(A31:O31)=0,"",IF(NOT(AND(ISTEXT(A31),LEN(A31)=8,EXACT(LEFT(A31,4),"RET-"),ISNUMBER(FIND(MID(A31,5,1)&amp;"x","0x1x2x3x4x5x6x7x8x9x")),ISNUMBER(FIND(MID(A31,6,1)&amp;"x","0x1x2x3x4x5x6x7x8x9x")),ISNUMBER(FIND(MID(A31,7,1)&amp;"x","0x1x2x3x4x5x6x7x8x9x")),ISNUMBER(FIND(MID(A31,8,1)&amp;"x","0x1x2x3x4x5x6x7x8x9x")))),"返品IDはRET-と半角数字4桁",IF(COUNTIFS($A$8:$A$57,A31)&gt;1,"返品IDが重複",IF(NOT(AND(ISTEXT(B31),LEN(B31)=8,EXACT(LEFT(B31,4),"SAL-"),ISNUMBER(FIND(MID(B31,5,1)&amp;"x","0x1x2x3x4x5x6x7x8x9x")),ISNUMBER(FIND(MID(B31,6,1)&amp;"x","0x1x2x3x4x5x6x7x8x9x")),ISNUMBER(FIND(MID(B31,7,1)&amp;"x","0x1x2x3x4x5x6x7x8x9x")),ISNUMBER(FIND(MID(B31,8,1)&amp;"x","0x1x2x3x4x5x6x7x8x9x")))),"元明細IDはSAL-と半角数字4桁",IF(COUNTIFS(元出荷明細!$A$8:$A$57,B31)&lt;&gt;1,"元明細が一意にありません",IF(NOT(IF(ISNUMBER(C31),AND(C31&gt;=43831,C31&lt;=73050,C31=INT(C31)),FALSE())),"受付日は時刻なしで必須",IF(C31&lt;SUMIFS(元出荷明細!$C$8:$C$57,元出荷明細!$A$8:$A$57,B31),"受付日は元出荷日以上",IF(NOT(OR(D31="破損",D31="品違い",D31="数量違い",D31="その他",D31="未確認")),"理由を確認",IF(NOT(OR(E31="有効",E31="取消")),"記録状態を確認",IF(NOT(OR(F31="確認済",F31="未確認")),"受取区分を確認",IF(AND(F31="確認済",NOT(IF(ISNUMBER(G31),AND(G31&gt;=1,G31&lt;=1000000,G31=INT(G31)),FALSE()))),"受取数は1〜100万個整数で必須",IF(AND(F31="未確認",COUNTA(G31)&gt;0),"受取未確認の数量は空欄",IF(NOT(OR(H31="確認済",H31="未確認",H31="要対応")),"検品を確認",IF(AND(H31&lt;&gt;"未確認",F31&lt;&gt;"確認済"),"検品前に受取数量を確認",IF(NOT(OR(I31="未確認",I31="返金",I31="交換",I31="返却",I31="その他")),"方針を確認",IF(NOT(OR(J31="確認済",J31="未確認")),"実物処理を確認",IF(AND(J31="確認済",OR(H31&lt;&gt;"確認済",I31="未確認")),"実物処理済は検品/方針が必要",IF(AND(I31="返金",NOT(AND(OR(K31="確認済",K31="未確認"),OR(M31="確認済",M31="未確認")))),"返金は合意/実績を別確認",IF(AND(I31="未確認",NOT(AND(K31="未確認",M31="未確認"))),"方針未確認の金額区分は未確認",IF(AND(OR(I31="交換",I31="返却",I31="その他"),NOT(AND(K31="対象外",M31="対象外"))),"返金以外は金額区分が対象外",IF(AND(K31="確認済",NOT(IF(ISNUMBER(L31),AND(L31&gt;=0,L31&lt;=1000000000,L31=INT(L31)),FALSE()))),"確認済金額は0〜10億円整数",IF(AND(K31&lt;&gt;"確認済",COUNTA(L31)&gt;0),"未確認/対象外の金額は空欄",IF(AND(M31="確認済",NOT(IF(ISNUMBER(N31),AND(N31&gt;=0,N31&lt;=1000000000,N31=INT(N31)),FALSE()))),"確認済金額は0〜10億円整数",IF(AND(M31&lt;&gt;"確認済",COUNTA(N31)&gt;0),"未確認/対象外の金額は空欄",IF(NOT(IF(ISNUMBER(O31),AND(O31&gt;=43831,O31&lt;=73050,O31=INT(O31)),FALSE())),"記録確認日は時刻なしで必須",IF(OR(C31&gt;O31,O31&gt;返品の確認!$B$3),"受付日≦確認日≦基準日",IF(AND(E31="有効",SUMIFS($G$8:$G$57,$B$8:$B$57,B31,$E$8:$E$57,"有効",$F$8:$F$57,"確認済")&gt;SUMIFS(元出荷明細!$D$8:$D$57,元出荷明細!$A$8:$A$57,B31)),"全有効受取数が元出荷数を超過","確認済み")))))))))))))))))))))))))))</f>
        <v/>
      </c>
      <c r="W31" s="12" t="str">
        <f aca="false">IF(V31="","",IF(V31="確認済み",0,1))</f>
        <v/>
      </c>
      <c r="X31" s="12" t="n">
        <f aca="false">IF(COUNTA(A31:O31)=0,IF(AND(V31="",W31="",P31="",Q31="",R31="",S31="",T31="",U31=""),0,1),IF(NOT(AND(ISTEXT(V31),V31=IF(COUNTA(A31:O31)=0,"",IF(NOT(AND(ISTEXT(A31),LEN(A31)=8,EXACT(LEFT(A31,4),"RET-"),ISNUMBER(FIND(MID(A31,5,1)&amp;"x","0x1x2x3x4x5x6x7x8x9x")),ISNUMBER(FIND(MID(A31,6,1)&amp;"x","0x1x2x3x4x5x6x7x8x9x")),ISNUMBER(FIND(MID(A31,7,1)&amp;"x","0x1x2x3x4x5x6x7x8x9x")),ISNUMBER(FIND(MID(A31,8,1)&amp;"x","0x1x2x3x4x5x6x7x8x9x")))),"返品IDはRET-と半角数字4桁",IF(COUNTIFS($A$8:$A$57,A31)&gt;1,"返品IDが重複",IF(NOT(AND(ISTEXT(B31),LEN(B31)=8,EXACT(LEFT(B31,4),"SAL-"),ISNUMBER(FIND(MID(B31,5,1)&amp;"x","0x1x2x3x4x5x6x7x8x9x")),ISNUMBER(FIND(MID(B31,6,1)&amp;"x","0x1x2x3x4x5x6x7x8x9x")),ISNUMBER(FIND(MID(B31,7,1)&amp;"x","0x1x2x3x4x5x6x7x8x9x")),ISNUMBER(FIND(MID(B31,8,1)&amp;"x","0x1x2x3x4x5x6x7x8x9x")))),"元明細IDはSAL-と半角数字4桁",IF(COUNTIFS(元出荷明細!$A$8:$A$57,B31)&lt;&gt;1,"元明細が一意にありません",IF(NOT(IF(ISNUMBER(C31),AND(C31&gt;=43831,C31&lt;=73050,C31=INT(C31)),FALSE())),"受付日は時刻なしで必須",IF(C31&lt;SUMIFS(元出荷明細!$C$8:$C$57,元出荷明細!$A$8:$A$57,B31),"受付日は元出荷日以上",IF(NOT(OR(D31="破損",D31="品違い",D31="数量違い",D31="その他",D31="未確認")),"理由を確認",IF(NOT(OR(E31="有効",E31="取消")),"記録状態を確認",IF(NOT(OR(F31="確認済",F31="未確認")),"受取区分を確認",IF(AND(F31="確認済",NOT(IF(ISNUMBER(G31),AND(G31&gt;=1,G31&lt;=1000000,G31=INT(G31)),FALSE()))),"受取数は1〜100万個整数で必須",IF(AND(F31="未確認",COUNTA(G31)&gt;0),"受取未確認の数量は空欄",IF(NOT(OR(H31="確認済",H31="未確認",H31="要対応")),"検品を確認",IF(AND(H31&lt;&gt;"未確認",F31&lt;&gt;"確認済"),"検品前に受取数量を確認",IF(NOT(OR(I31="未確認",I31="返金",I31="交換",I31="返却",I31="その他")),"方針を確認",IF(NOT(OR(J31="確認済",J31="未確認")),"実物処理を確認",IF(AND(J31="確認済",OR(H31&lt;&gt;"確認済",I31="未確認")),"実物処理済は検品/方針が必要",IF(AND(I31="返金",NOT(AND(OR(K31="確認済",K31="未確認"),OR(M31="確認済",M31="未確認")))),"返金は合意/実績を別確認",IF(AND(I31="未確認",NOT(AND(K31="未確認",M31="未確認"))),"方針未確認の金額区分は未確認",IF(AND(OR(I31="交換",I31="返却",I31="その他"),NOT(AND(K31="対象外",M31="対象外"))),"返金以外は金額区分が対象外",IF(AND(K31="確認済",NOT(IF(ISNUMBER(L31),AND(L31&gt;=0,L31&lt;=1000000000,L31=INT(L31)),FALSE()))),"確認済金額は0〜10億円整数",IF(AND(K31&lt;&gt;"確認済",COUNTA(L31)&gt;0),"未確認/対象外の金額は空欄",IF(AND(M31="確認済",NOT(IF(ISNUMBER(N31),AND(N31&gt;=0,N31&lt;=1000000000,N31=INT(N31)),FALSE()))),"確認済金額は0〜10億円整数",IF(AND(M31&lt;&gt;"確認済",COUNTA(N31)&gt;0),"未確認/対象外の金額は空欄",IF(NOT(IF(ISNUMBER(O31),AND(O31&gt;=43831,O31&lt;=73050,O31=INT(O31)),FALSE())),"記録確認日は時刻なしで必須",IF(OR(C31&gt;O31,O31&gt;返品の確認!$B$3),"受付日≦確認日≦基準日",IF(AND(E31="有効",SUMIFS($G$8:$G$57,$B$8:$B$57,B31,$E$8:$E$57,"有効",$F$8:$F$57,"確認済")&gt;SUMIFS(元出荷明細!$D$8:$D$57,元出荷明細!$A$8:$A$57,B31)),"全有効受取数が元出荷数を超過","確認済み"))))))))))))))))))))))))))),ISNUMBER(W31),W31=IF(V31="確認済み",0,1))),1,IF(W31&lt;&gt;0,0,IF(AND(ISNUMBER(P31),P31=SUMIFS(元出荷明細!$D$8:$D$57,元出荷明細!$A$8:$A$57,B31),ISNUMBER(Q31),Q31=SUMIFS($G$8:$G$57,$B$8:$B$57,B31,$E$8:$E$57,"有効",$F$8:$F$57,"確認済"),ISNUMBER(R31),R31=COUNTIFS($B$8:$B$57,B31,$E$8:$E$57,"有効",$F$8:$F$57,"未確認"),IF(R31&gt;0,ISTEXT(S31),ISNUMBER(S31)),S31=IF(R31&gt;0,"判定保留",P31-Q31),IF(AND(E31="有効",I31="返金",K31="確認済",M31="確認済"),ISNUMBER(T31),ISTEXT(T31)),T31=IF(E31="取消","取消",IF(I31="未確認","判定保留",IF(I31&lt;&gt;"返金","対象外",IF(AND(K31="確認済",M31="確認済"),L31-N31,"判定保留")))),ISTEXT(U31),U31=IF(E31="取消","取消",IF(F31="未確認","受取未確認",IF(H31="未確認","検品未確認",IF(H31="要対応","検品要対応",IF(D31="未確認","理由未確認",IF(I31="未確認","方針未確認",IF(J31="未確認","実物処理未確認",IF(I31&lt;&gt;"返金","照合済",IF(K31="未確認","合意未確認",IF(M31="未確認","実績未確認",IF(T31&gt;0,"未返金",IF(T31&lt;0,"過返金","照合済"))))))))))))),0,1))))</f>
        <v>0</v>
      </c>
    </row>
    <row r="32" customFormat="false" ht="32" hidden="false" customHeight="true" outlineLevel="0" collapsed="false">
      <c r="A32" s="9"/>
      <c r="B32" s="9"/>
      <c r="C32" s="4"/>
      <c r="D32" s="10"/>
      <c r="E32" s="10"/>
      <c r="F32" s="10"/>
      <c r="G32" s="11"/>
      <c r="H32" s="10"/>
      <c r="I32" s="10"/>
      <c r="J32" s="10"/>
      <c r="K32" s="10"/>
      <c r="L32" s="11"/>
      <c r="M32" s="10"/>
      <c r="N32" s="11"/>
      <c r="O32" s="4"/>
      <c r="P32" s="5" t="str">
        <f aca="false">IF(V32="","",IF(W32&lt;&gt;0,NA(),SUMIFS(元出荷明細!$D$8:$D$57,元出荷明細!$A$8:$A$57,B32)))</f>
        <v/>
      </c>
      <c r="Q32" s="5" t="str">
        <f aca="false">IF(V32="","",IF(W32&lt;&gt;0,NA(),SUMIFS($G$8:$G$57,$B$8:$B$57,B32,$E$8:$E$57,"有効",$F$8:$F$57,"確認済")))</f>
        <v/>
      </c>
      <c r="R32" s="5" t="str">
        <f aca="false">IF(V32="","",IF(W32&lt;&gt;0,NA(),COUNTIFS($B$8:$B$57,B32,$E$8:$E$57,"有効",$F$8:$F$57,"未確認")))</f>
        <v/>
      </c>
      <c r="S32" s="6" t="str">
        <f aca="false">IF(V32="","",IF(W32&lt;&gt;0,NA(),IF(R32&gt;0,"判定保留",P32-Q32)))</f>
        <v/>
      </c>
      <c r="T32" s="6" t="str">
        <f aca="false">IF(V32="","",IF(W32&lt;&gt;0,NA(),IF(E32="取消","取消",IF(I32="未確認","判定保留",IF(I32&lt;&gt;"返金","対象外",IF(AND(K32="確認済",M32="確認済"),L32-N32,"判定保留"))))))</f>
        <v/>
      </c>
      <c r="U32" s="8" t="str">
        <f aca="false">IF(V32="","",IF(W32&lt;&gt;0,NA(),IF(E32="取消","取消",IF(F32="未確認","受取未確認",IF(H32="未確認","検品未確認",IF(H32="要対応","検品要対応",IF(D32="未確認","理由未確認",IF(I32="未確認","方針未確認",IF(J32="未確認","実物処理未確認",IF(I32&lt;&gt;"返金","照合済",IF(K32="未確認","合意未確認",IF(M32="未確認","実績未確認",IF(T32&gt;0,"未返金",IF(T32&lt;0,"過返金","照合済"))))))))))))))</f>
        <v/>
      </c>
      <c r="V32" s="8" t="str">
        <f aca="false">IF(COUNTA(A32:O32)=0,"",IF(NOT(AND(ISTEXT(A32),LEN(A32)=8,EXACT(LEFT(A32,4),"RET-"),ISNUMBER(FIND(MID(A32,5,1)&amp;"x","0x1x2x3x4x5x6x7x8x9x")),ISNUMBER(FIND(MID(A32,6,1)&amp;"x","0x1x2x3x4x5x6x7x8x9x")),ISNUMBER(FIND(MID(A32,7,1)&amp;"x","0x1x2x3x4x5x6x7x8x9x")),ISNUMBER(FIND(MID(A32,8,1)&amp;"x","0x1x2x3x4x5x6x7x8x9x")))),"返品IDはRET-と半角数字4桁",IF(COUNTIFS($A$8:$A$57,A32)&gt;1,"返品IDが重複",IF(NOT(AND(ISTEXT(B32),LEN(B32)=8,EXACT(LEFT(B32,4),"SAL-"),ISNUMBER(FIND(MID(B32,5,1)&amp;"x","0x1x2x3x4x5x6x7x8x9x")),ISNUMBER(FIND(MID(B32,6,1)&amp;"x","0x1x2x3x4x5x6x7x8x9x")),ISNUMBER(FIND(MID(B32,7,1)&amp;"x","0x1x2x3x4x5x6x7x8x9x")),ISNUMBER(FIND(MID(B32,8,1)&amp;"x","0x1x2x3x4x5x6x7x8x9x")))),"元明細IDはSAL-と半角数字4桁",IF(COUNTIFS(元出荷明細!$A$8:$A$57,B32)&lt;&gt;1,"元明細が一意にありません",IF(NOT(IF(ISNUMBER(C32),AND(C32&gt;=43831,C32&lt;=73050,C32=INT(C32)),FALSE())),"受付日は時刻なしで必須",IF(C32&lt;SUMIFS(元出荷明細!$C$8:$C$57,元出荷明細!$A$8:$A$57,B32),"受付日は元出荷日以上",IF(NOT(OR(D32="破損",D32="品違い",D32="数量違い",D32="その他",D32="未確認")),"理由を確認",IF(NOT(OR(E32="有効",E32="取消")),"記録状態を確認",IF(NOT(OR(F32="確認済",F32="未確認")),"受取区分を確認",IF(AND(F32="確認済",NOT(IF(ISNUMBER(G32),AND(G32&gt;=1,G32&lt;=1000000,G32=INT(G32)),FALSE()))),"受取数は1〜100万個整数で必須",IF(AND(F32="未確認",COUNTA(G32)&gt;0),"受取未確認の数量は空欄",IF(NOT(OR(H32="確認済",H32="未確認",H32="要対応")),"検品を確認",IF(AND(H32&lt;&gt;"未確認",F32&lt;&gt;"確認済"),"検品前に受取数量を確認",IF(NOT(OR(I32="未確認",I32="返金",I32="交換",I32="返却",I32="その他")),"方針を確認",IF(NOT(OR(J32="確認済",J32="未確認")),"実物処理を確認",IF(AND(J32="確認済",OR(H32&lt;&gt;"確認済",I32="未確認")),"実物処理済は検品/方針が必要",IF(AND(I32="返金",NOT(AND(OR(K32="確認済",K32="未確認"),OR(M32="確認済",M32="未確認")))),"返金は合意/実績を別確認",IF(AND(I32="未確認",NOT(AND(K32="未確認",M32="未確認"))),"方針未確認の金額区分は未確認",IF(AND(OR(I32="交換",I32="返却",I32="その他"),NOT(AND(K32="対象外",M32="対象外"))),"返金以外は金額区分が対象外",IF(AND(K32="確認済",NOT(IF(ISNUMBER(L32),AND(L32&gt;=0,L32&lt;=1000000000,L32=INT(L32)),FALSE()))),"確認済金額は0〜10億円整数",IF(AND(K32&lt;&gt;"確認済",COUNTA(L32)&gt;0),"未確認/対象外の金額は空欄",IF(AND(M32="確認済",NOT(IF(ISNUMBER(N32),AND(N32&gt;=0,N32&lt;=1000000000,N32=INT(N32)),FALSE()))),"確認済金額は0〜10億円整数",IF(AND(M32&lt;&gt;"確認済",COUNTA(N32)&gt;0),"未確認/対象外の金額は空欄",IF(NOT(IF(ISNUMBER(O32),AND(O32&gt;=43831,O32&lt;=73050,O32=INT(O32)),FALSE())),"記録確認日は時刻なしで必須",IF(OR(C32&gt;O32,O32&gt;返品の確認!$B$3),"受付日≦確認日≦基準日",IF(AND(E32="有効",SUMIFS($G$8:$G$57,$B$8:$B$57,B32,$E$8:$E$57,"有効",$F$8:$F$57,"確認済")&gt;SUMIFS(元出荷明細!$D$8:$D$57,元出荷明細!$A$8:$A$57,B32)),"全有効受取数が元出荷数を超過","確認済み")))))))))))))))))))))))))))</f>
        <v/>
      </c>
      <c r="W32" s="12" t="str">
        <f aca="false">IF(V32="","",IF(V32="確認済み",0,1))</f>
        <v/>
      </c>
      <c r="X32" s="12" t="n">
        <f aca="false">IF(COUNTA(A32:O32)=0,IF(AND(V32="",W32="",P32="",Q32="",R32="",S32="",T32="",U32=""),0,1),IF(NOT(AND(ISTEXT(V32),V32=IF(COUNTA(A32:O32)=0,"",IF(NOT(AND(ISTEXT(A32),LEN(A32)=8,EXACT(LEFT(A32,4),"RET-"),ISNUMBER(FIND(MID(A32,5,1)&amp;"x","0x1x2x3x4x5x6x7x8x9x")),ISNUMBER(FIND(MID(A32,6,1)&amp;"x","0x1x2x3x4x5x6x7x8x9x")),ISNUMBER(FIND(MID(A32,7,1)&amp;"x","0x1x2x3x4x5x6x7x8x9x")),ISNUMBER(FIND(MID(A32,8,1)&amp;"x","0x1x2x3x4x5x6x7x8x9x")))),"返品IDはRET-と半角数字4桁",IF(COUNTIFS($A$8:$A$57,A32)&gt;1,"返品IDが重複",IF(NOT(AND(ISTEXT(B32),LEN(B32)=8,EXACT(LEFT(B32,4),"SAL-"),ISNUMBER(FIND(MID(B32,5,1)&amp;"x","0x1x2x3x4x5x6x7x8x9x")),ISNUMBER(FIND(MID(B32,6,1)&amp;"x","0x1x2x3x4x5x6x7x8x9x")),ISNUMBER(FIND(MID(B32,7,1)&amp;"x","0x1x2x3x4x5x6x7x8x9x")),ISNUMBER(FIND(MID(B32,8,1)&amp;"x","0x1x2x3x4x5x6x7x8x9x")))),"元明細IDはSAL-と半角数字4桁",IF(COUNTIFS(元出荷明細!$A$8:$A$57,B32)&lt;&gt;1,"元明細が一意にありません",IF(NOT(IF(ISNUMBER(C32),AND(C32&gt;=43831,C32&lt;=73050,C32=INT(C32)),FALSE())),"受付日は時刻なしで必須",IF(C32&lt;SUMIFS(元出荷明細!$C$8:$C$57,元出荷明細!$A$8:$A$57,B32),"受付日は元出荷日以上",IF(NOT(OR(D32="破損",D32="品違い",D32="数量違い",D32="その他",D32="未確認")),"理由を確認",IF(NOT(OR(E32="有効",E32="取消")),"記録状態を確認",IF(NOT(OR(F32="確認済",F32="未確認")),"受取区分を確認",IF(AND(F32="確認済",NOT(IF(ISNUMBER(G32),AND(G32&gt;=1,G32&lt;=1000000,G32=INT(G32)),FALSE()))),"受取数は1〜100万個整数で必須",IF(AND(F32="未確認",COUNTA(G32)&gt;0),"受取未確認の数量は空欄",IF(NOT(OR(H32="確認済",H32="未確認",H32="要対応")),"検品を確認",IF(AND(H32&lt;&gt;"未確認",F32&lt;&gt;"確認済"),"検品前に受取数量を確認",IF(NOT(OR(I32="未確認",I32="返金",I32="交換",I32="返却",I32="その他")),"方針を確認",IF(NOT(OR(J32="確認済",J32="未確認")),"実物処理を確認",IF(AND(J32="確認済",OR(H32&lt;&gt;"確認済",I32="未確認")),"実物処理済は検品/方針が必要",IF(AND(I32="返金",NOT(AND(OR(K32="確認済",K32="未確認"),OR(M32="確認済",M32="未確認")))),"返金は合意/実績を別確認",IF(AND(I32="未確認",NOT(AND(K32="未確認",M32="未確認"))),"方針未確認の金額区分は未確認",IF(AND(OR(I32="交換",I32="返却",I32="その他"),NOT(AND(K32="対象外",M32="対象外"))),"返金以外は金額区分が対象外",IF(AND(K32="確認済",NOT(IF(ISNUMBER(L32),AND(L32&gt;=0,L32&lt;=1000000000,L32=INT(L32)),FALSE()))),"確認済金額は0〜10億円整数",IF(AND(K32&lt;&gt;"確認済",COUNTA(L32)&gt;0),"未確認/対象外の金額は空欄",IF(AND(M32="確認済",NOT(IF(ISNUMBER(N32),AND(N32&gt;=0,N32&lt;=1000000000,N32=INT(N32)),FALSE()))),"確認済金額は0〜10億円整数",IF(AND(M32&lt;&gt;"確認済",COUNTA(N32)&gt;0),"未確認/対象外の金額は空欄",IF(NOT(IF(ISNUMBER(O32),AND(O32&gt;=43831,O32&lt;=73050,O32=INT(O32)),FALSE())),"記録確認日は時刻なしで必須",IF(OR(C32&gt;O32,O32&gt;返品の確認!$B$3),"受付日≦確認日≦基準日",IF(AND(E32="有効",SUMIFS($G$8:$G$57,$B$8:$B$57,B32,$E$8:$E$57,"有効",$F$8:$F$57,"確認済")&gt;SUMIFS(元出荷明細!$D$8:$D$57,元出荷明細!$A$8:$A$57,B32)),"全有効受取数が元出荷数を超過","確認済み"))))))))))))))))))))))))))),ISNUMBER(W32),W32=IF(V32="確認済み",0,1))),1,IF(W32&lt;&gt;0,0,IF(AND(ISNUMBER(P32),P32=SUMIFS(元出荷明細!$D$8:$D$57,元出荷明細!$A$8:$A$57,B32),ISNUMBER(Q32),Q32=SUMIFS($G$8:$G$57,$B$8:$B$57,B32,$E$8:$E$57,"有効",$F$8:$F$57,"確認済"),ISNUMBER(R32),R32=COUNTIFS($B$8:$B$57,B32,$E$8:$E$57,"有効",$F$8:$F$57,"未確認"),IF(R32&gt;0,ISTEXT(S32),ISNUMBER(S32)),S32=IF(R32&gt;0,"判定保留",P32-Q32),IF(AND(E32="有効",I32="返金",K32="確認済",M32="確認済"),ISNUMBER(T32),ISTEXT(T32)),T32=IF(E32="取消","取消",IF(I32="未確認","判定保留",IF(I32&lt;&gt;"返金","対象外",IF(AND(K32="確認済",M32="確認済"),L32-N32,"判定保留")))),ISTEXT(U32),U32=IF(E32="取消","取消",IF(F32="未確認","受取未確認",IF(H32="未確認","検品未確認",IF(H32="要対応","検品要対応",IF(D32="未確認","理由未確認",IF(I32="未確認","方針未確認",IF(J32="未確認","実物処理未確認",IF(I32&lt;&gt;"返金","照合済",IF(K32="未確認","合意未確認",IF(M32="未確認","実績未確認",IF(T32&gt;0,"未返金",IF(T32&lt;0,"過返金","照合済"))))))))))))),0,1))))</f>
        <v>0</v>
      </c>
    </row>
    <row r="33" customFormat="false" ht="32" hidden="false" customHeight="true" outlineLevel="0" collapsed="false">
      <c r="A33" s="9"/>
      <c r="B33" s="9"/>
      <c r="C33" s="4"/>
      <c r="D33" s="10"/>
      <c r="E33" s="10"/>
      <c r="F33" s="10"/>
      <c r="G33" s="11"/>
      <c r="H33" s="10"/>
      <c r="I33" s="10"/>
      <c r="J33" s="10"/>
      <c r="K33" s="10"/>
      <c r="L33" s="11"/>
      <c r="M33" s="10"/>
      <c r="N33" s="11"/>
      <c r="O33" s="4"/>
      <c r="P33" s="5" t="str">
        <f aca="false">IF(V33="","",IF(W33&lt;&gt;0,NA(),SUMIFS(元出荷明細!$D$8:$D$57,元出荷明細!$A$8:$A$57,B33)))</f>
        <v/>
      </c>
      <c r="Q33" s="5" t="str">
        <f aca="false">IF(V33="","",IF(W33&lt;&gt;0,NA(),SUMIFS($G$8:$G$57,$B$8:$B$57,B33,$E$8:$E$57,"有効",$F$8:$F$57,"確認済")))</f>
        <v/>
      </c>
      <c r="R33" s="5" t="str">
        <f aca="false">IF(V33="","",IF(W33&lt;&gt;0,NA(),COUNTIFS($B$8:$B$57,B33,$E$8:$E$57,"有効",$F$8:$F$57,"未確認")))</f>
        <v/>
      </c>
      <c r="S33" s="6" t="str">
        <f aca="false">IF(V33="","",IF(W33&lt;&gt;0,NA(),IF(R33&gt;0,"判定保留",P33-Q33)))</f>
        <v/>
      </c>
      <c r="T33" s="6" t="str">
        <f aca="false">IF(V33="","",IF(W33&lt;&gt;0,NA(),IF(E33="取消","取消",IF(I33="未確認","判定保留",IF(I33&lt;&gt;"返金","対象外",IF(AND(K33="確認済",M33="確認済"),L33-N33,"判定保留"))))))</f>
        <v/>
      </c>
      <c r="U33" s="8" t="str">
        <f aca="false">IF(V33="","",IF(W33&lt;&gt;0,NA(),IF(E33="取消","取消",IF(F33="未確認","受取未確認",IF(H33="未確認","検品未確認",IF(H33="要対応","検品要対応",IF(D33="未確認","理由未確認",IF(I33="未確認","方針未確認",IF(J33="未確認","実物処理未確認",IF(I33&lt;&gt;"返金","照合済",IF(K33="未確認","合意未確認",IF(M33="未確認","実績未確認",IF(T33&gt;0,"未返金",IF(T33&lt;0,"過返金","照合済"))))))))))))))</f>
        <v/>
      </c>
      <c r="V33" s="8" t="str">
        <f aca="false">IF(COUNTA(A33:O33)=0,"",IF(NOT(AND(ISTEXT(A33),LEN(A33)=8,EXACT(LEFT(A33,4),"RET-"),ISNUMBER(FIND(MID(A33,5,1)&amp;"x","0x1x2x3x4x5x6x7x8x9x")),ISNUMBER(FIND(MID(A33,6,1)&amp;"x","0x1x2x3x4x5x6x7x8x9x")),ISNUMBER(FIND(MID(A33,7,1)&amp;"x","0x1x2x3x4x5x6x7x8x9x")),ISNUMBER(FIND(MID(A33,8,1)&amp;"x","0x1x2x3x4x5x6x7x8x9x")))),"返品IDはRET-と半角数字4桁",IF(COUNTIFS($A$8:$A$57,A33)&gt;1,"返品IDが重複",IF(NOT(AND(ISTEXT(B33),LEN(B33)=8,EXACT(LEFT(B33,4),"SAL-"),ISNUMBER(FIND(MID(B33,5,1)&amp;"x","0x1x2x3x4x5x6x7x8x9x")),ISNUMBER(FIND(MID(B33,6,1)&amp;"x","0x1x2x3x4x5x6x7x8x9x")),ISNUMBER(FIND(MID(B33,7,1)&amp;"x","0x1x2x3x4x5x6x7x8x9x")),ISNUMBER(FIND(MID(B33,8,1)&amp;"x","0x1x2x3x4x5x6x7x8x9x")))),"元明細IDはSAL-と半角数字4桁",IF(COUNTIFS(元出荷明細!$A$8:$A$57,B33)&lt;&gt;1,"元明細が一意にありません",IF(NOT(IF(ISNUMBER(C33),AND(C33&gt;=43831,C33&lt;=73050,C33=INT(C33)),FALSE())),"受付日は時刻なしで必須",IF(C33&lt;SUMIFS(元出荷明細!$C$8:$C$57,元出荷明細!$A$8:$A$57,B33),"受付日は元出荷日以上",IF(NOT(OR(D33="破損",D33="品違い",D33="数量違い",D33="その他",D33="未確認")),"理由を確認",IF(NOT(OR(E33="有効",E33="取消")),"記録状態を確認",IF(NOT(OR(F33="確認済",F33="未確認")),"受取区分を確認",IF(AND(F33="確認済",NOT(IF(ISNUMBER(G33),AND(G33&gt;=1,G33&lt;=1000000,G33=INT(G33)),FALSE()))),"受取数は1〜100万個整数で必須",IF(AND(F33="未確認",COUNTA(G33)&gt;0),"受取未確認の数量は空欄",IF(NOT(OR(H33="確認済",H33="未確認",H33="要対応")),"検品を確認",IF(AND(H33&lt;&gt;"未確認",F33&lt;&gt;"確認済"),"検品前に受取数量を確認",IF(NOT(OR(I33="未確認",I33="返金",I33="交換",I33="返却",I33="その他")),"方針を確認",IF(NOT(OR(J33="確認済",J33="未確認")),"実物処理を確認",IF(AND(J33="確認済",OR(H33&lt;&gt;"確認済",I33="未確認")),"実物処理済は検品/方針が必要",IF(AND(I33="返金",NOT(AND(OR(K33="確認済",K33="未確認"),OR(M33="確認済",M33="未確認")))),"返金は合意/実績を別確認",IF(AND(I33="未確認",NOT(AND(K33="未確認",M33="未確認"))),"方針未確認の金額区分は未確認",IF(AND(OR(I33="交換",I33="返却",I33="その他"),NOT(AND(K33="対象外",M33="対象外"))),"返金以外は金額区分が対象外",IF(AND(K33="確認済",NOT(IF(ISNUMBER(L33),AND(L33&gt;=0,L33&lt;=1000000000,L33=INT(L33)),FALSE()))),"確認済金額は0〜10億円整数",IF(AND(K33&lt;&gt;"確認済",COUNTA(L33)&gt;0),"未確認/対象外の金額は空欄",IF(AND(M33="確認済",NOT(IF(ISNUMBER(N33),AND(N33&gt;=0,N33&lt;=1000000000,N33=INT(N33)),FALSE()))),"確認済金額は0〜10億円整数",IF(AND(M33&lt;&gt;"確認済",COUNTA(N33)&gt;0),"未確認/対象外の金額は空欄",IF(NOT(IF(ISNUMBER(O33),AND(O33&gt;=43831,O33&lt;=73050,O33=INT(O33)),FALSE())),"記録確認日は時刻なしで必須",IF(OR(C33&gt;O33,O33&gt;返品の確認!$B$3),"受付日≦確認日≦基準日",IF(AND(E33="有効",SUMIFS($G$8:$G$57,$B$8:$B$57,B33,$E$8:$E$57,"有効",$F$8:$F$57,"確認済")&gt;SUMIFS(元出荷明細!$D$8:$D$57,元出荷明細!$A$8:$A$57,B33)),"全有効受取数が元出荷数を超過","確認済み")))))))))))))))))))))))))))</f>
        <v/>
      </c>
      <c r="W33" s="12" t="str">
        <f aca="false">IF(V33="","",IF(V33="確認済み",0,1))</f>
        <v/>
      </c>
      <c r="X33" s="12" t="n">
        <f aca="false">IF(COUNTA(A33:O33)=0,IF(AND(V33="",W33="",P33="",Q33="",R33="",S33="",T33="",U33=""),0,1),IF(NOT(AND(ISTEXT(V33),V33=IF(COUNTA(A33:O33)=0,"",IF(NOT(AND(ISTEXT(A33),LEN(A33)=8,EXACT(LEFT(A33,4),"RET-"),ISNUMBER(FIND(MID(A33,5,1)&amp;"x","0x1x2x3x4x5x6x7x8x9x")),ISNUMBER(FIND(MID(A33,6,1)&amp;"x","0x1x2x3x4x5x6x7x8x9x")),ISNUMBER(FIND(MID(A33,7,1)&amp;"x","0x1x2x3x4x5x6x7x8x9x")),ISNUMBER(FIND(MID(A33,8,1)&amp;"x","0x1x2x3x4x5x6x7x8x9x")))),"返品IDはRET-と半角数字4桁",IF(COUNTIFS($A$8:$A$57,A33)&gt;1,"返品IDが重複",IF(NOT(AND(ISTEXT(B33),LEN(B33)=8,EXACT(LEFT(B33,4),"SAL-"),ISNUMBER(FIND(MID(B33,5,1)&amp;"x","0x1x2x3x4x5x6x7x8x9x")),ISNUMBER(FIND(MID(B33,6,1)&amp;"x","0x1x2x3x4x5x6x7x8x9x")),ISNUMBER(FIND(MID(B33,7,1)&amp;"x","0x1x2x3x4x5x6x7x8x9x")),ISNUMBER(FIND(MID(B33,8,1)&amp;"x","0x1x2x3x4x5x6x7x8x9x")))),"元明細IDはSAL-と半角数字4桁",IF(COUNTIFS(元出荷明細!$A$8:$A$57,B33)&lt;&gt;1,"元明細が一意にありません",IF(NOT(IF(ISNUMBER(C33),AND(C33&gt;=43831,C33&lt;=73050,C33=INT(C33)),FALSE())),"受付日は時刻なしで必須",IF(C33&lt;SUMIFS(元出荷明細!$C$8:$C$57,元出荷明細!$A$8:$A$57,B33),"受付日は元出荷日以上",IF(NOT(OR(D33="破損",D33="品違い",D33="数量違い",D33="その他",D33="未確認")),"理由を確認",IF(NOT(OR(E33="有効",E33="取消")),"記録状態を確認",IF(NOT(OR(F33="確認済",F33="未確認")),"受取区分を確認",IF(AND(F33="確認済",NOT(IF(ISNUMBER(G33),AND(G33&gt;=1,G33&lt;=1000000,G33=INT(G33)),FALSE()))),"受取数は1〜100万個整数で必須",IF(AND(F33="未確認",COUNTA(G33)&gt;0),"受取未確認の数量は空欄",IF(NOT(OR(H33="確認済",H33="未確認",H33="要対応")),"検品を確認",IF(AND(H33&lt;&gt;"未確認",F33&lt;&gt;"確認済"),"検品前に受取数量を確認",IF(NOT(OR(I33="未確認",I33="返金",I33="交換",I33="返却",I33="その他")),"方針を確認",IF(NOT(OR(J33="確認済",J33="未確認")),"実物処理を確認",IF(AND(J33="確認済",OR(H33&lt;&gt;"確認済",I33="未確認")),"実物処理済は検品/方針が必要",IF(AND(I33="返金",NOT(AND(OR(K33="確認済",K33="未確認"),OR(M33="確認済",M33="未確認")))),"返金は合意/実績を別確認",IF(AND(I33="未確認",NOT(AND(K33="未確認",M33="未確認"))),"方針未確認の金額区分は未確認",IF(AND(OR(I33="交換",I33="返却",I33="その他"),NOT(AND(K33="対象外",M33="対象外"))),"返金以外は金額区分が対象外",IF(AND(K33="確認済",NOT(IF(ISNUMBER(L33),AND(L33&gt;=0,L33&lt;=1000000000,L33=INT(L33)),FALSE()))),"確認済金額は0〜10億円整数",IF(AND(K33&lt;&gt;"確認済",COUNTA(L33)&gt;0),"未確認/対象外の金額は空欄",IF(AND(M33="確認済",NOT(IF(ISNUMBER(N33),AND(N33&gt;=0,N33&lt;=1000000000,N33=INT(N33)),FALSE()))),"確認済金額は0〜10億円整数",IF(AND(M33&lt;&gt;"確認済",COUNTA(N33)&gt;0),"未確認/対象外の金額は空欄",IF(NOT(IF(ISNUMBER(O33),AND(O33&gt;=43831,O33&lt;=73050,O33=INT(O33)),FALSE())),"記録確認日は時刻なしで必須",IF(OR(C33&gt;O33,O33&gt;返品の確認!$B$3),"受付日≦確認日≦基準日",IF(AND(E33="有効",SUMIFS($G$8:$G$57,$B$8:$B$57,B33,$E$8:$E$57,"有効",$F$8:$F$57,"確認済")&gt;SUMIFS(元出荷明細!$D$8:$D$57,元出荷明細!$A$8:$A$57,B33)),"全有効受取数が元出荷数を超過","確認済み"))))))))))))))))))))))))))),ISNUMBER(W33),W33=IF(V33="確認済み",0,1))),1,IF(W33&lt;&gt;0,0,IF(AND(ISNUMBER(P33),P33=SUMIFS(元出荷明細!$D$8:$D$57,元出荷明細!$A$8:$A$57,B33),ISNUMBER(Q33),Q33=SUMIFS($G$8:$G$57,$B$8:$B$57,B33,$E$8:$E$57,"有効",$F$8:$F$57,"確認済"),ISNUMBER(R33),R33=COUNTIFS($B$8:$B$57,B33,$E$8:$E$57,"有効",$F$8:$F$57,"未確認"),IF(R33&gt;0,ISTEXT(S33),ISNUMBER(S33)),S33=IF(R33&gt;0,"判定保留",P33-Q33),IF(AND(E33="有効",I33="返金",K33="確認済",M33="確認済"),ISNUMBER(T33),ISTEXT(T33)),T33=IF(E33="取消","取消",IF(I33="未確認","判定保留",IF(I33&lt;&gt;"返金","対象外",IF(AND(K33="確認済",M33="確認済"),L33-N33,"判定保留")))),ISTEXT(U33),U33=IF(E33="取消","取消",IF(F33="未確認","受取未確認",IF(H33="未確認","検品未確認",IF(H33="要対応","検品要対応",IF(D33="未確認","理由未確認",IF(I33="未確認","方針未確認",IF(J33="未確認","実物処理未確認",IF(I33&lt;&gt;"返金","照合済",IF(K33="未確認","合意未確認",IF(M33="未確認","実績未確認",IF(T33&gt;0,"未返金",IF(T33&lt;0,"過返金","照合済"))))))))))))),0,1))))</f>
        <v>0</v>
      </c>
    </row>
    <row r="34" customFormat="false" ht="32" hidden="false" customHeight="true" outlineLevel="0" collapsed="false">
      <c r="A34" s="9"/>
      <c r="B34" s="9"/>
      <c r="C34" s="4"/>
      <c r="D34" s="10"/>
      <c r="E34" s="10"/>
      <c r="F34" s="10"/>
      <c r="G34" s="11"/>
      <c r="H34" s="10"/>
      <c r="I34" s="10"/>
      <c r="J34" s="10"/>
      <c r="K34" s="10"/>
      <c r="L34" s="11"/>
      <c r="M34" s="10"/>
      <c r="N34" s="11"/>
      <c r="O34" s="4"/>
      <c r="P34" s="5" t="str">
        <f aca="false">IF(V34="","",IF(W34&lt;&gt;0,NA(),SUMIFS(元出荷明細!$D$8:$D$57,元出荷明細!$A$8:$A$57,B34)))</f>
        <v/>
      </c>
      <c r="Q34" s="5" t="str">
        <f aca="false">IF(V34="","",IF(W34&lt;&gt;0,NA(),SUMIFS($G$8:$G$57,$B$8:$B$57,B34,$E$8:$E$57,"有効",$F$8:$F$57,"確認済")))</f>
        <v/>
      </c>
      <c r="R34" s="5" t="str">
        <f aca="false">IF(V34="","",IF(W34&lt;&gt;0,NA(),COUNTIFS($B$8:$B$57,B34,$E$8:$E$57,"有効",$F$8:$F$57,"未確認")))</f>
        <v/>
      </c>
      <c r="S34" s="6" t="str">
        <f aca="false">IF(V34="","",IF(W34&lt;&gt;0,NA(),IF(R34&gt;0,"判定保留",P34-Q34)))</f>
        <v/>
      </c>
      <c r="T34" s="6" t="str">
        <f aca="false">IF(V34="","",IF(W34&lt;&gt;0,NA(),IF(E34="取消","取消",IF(I34="未確認","判定保留",IF(I34&lt;&gt;"返金","対象外",IF(AND(K34="確認済",M34="確認済"),L34-N34,"判定保留"))))))</f>
        <v/>
      </c>
      <c r="U34" s="8" t="str">
        <f aca="false">IF(V34="","",IF(W34&lt;&gt;0,NA(),IF(E34="取消","取消",IF(F34="未確認","受取未確認",IF(H34="未確認","検品未確認",IF(H34="要対応","検品要対応",IF(D34="未確認","理由未確認",IF(I34="未確認","方針未確認",IF(J34="未確認","実物処理未確認",IF(I34&lt;&gt;"返金","照合済",IF(K34="未確認","合意未確認",IF(M34="未確認","実績未確認",IF(T34&gt;0,"未返金",IF(T34&lt;0,"過返金","照合済"))))))))))))))</f>
        <v/>
      </c>
      <c r="V34" s="8" t="str">
        <f aca="false">IF(COUNTA(A34:O34)=0,"",IF(NOT(AND(ISTEXT(A34),LEN(A34)=8,EXACT(LEFT(A34,4),"RET-"),ISNUMBER(FIND(MID(A34,5,1)&amp;"x","0x1x2x3x4x5x6x7x8x9x")),ISNUMBER(FIND(MID(A34,6,1)&amp;"x","0x1x2x3x4x5x6x7x8x9x")),ISNUMBER(FIND(MID(A34,7,1)&amp;"x","0x1x2x3x4x5x6x7x8x9x")),ISNUMBER(FIND(MID(A34,8,1)&amp;"x","0x1x2x3x4x5x6x7x8x9x")))),"返品IDはRET-と半角数字4桁",IF(COUNTIFS($A$8:$A$57,A34)&gt;1,"返品IDが重複",IF(NOT(AND(ISTEXT(B34),LEN(B34)=8,EXACT(LEFT(B34,4),"SAL-"),ISNUMBER(FIND(MID(B34,5,1)&amp;"x","0x1x2x3x4x5x6x7x8x9x")),ISNUMBER(FIND(MID(B34,6,1)&amp;"x","0x1x2x3x4x5x6x7x8x9x")),ISNUMBER(FIND(MID(B34,7,1)&amp;"x","0x1x2x3x4x5x6x7x8x9x")),ISNUMBER(FIND(MID(B34,8,1)&amp;"x","0x1x2x3x4x5x6x7x8x9x")))),"元明細IDはSAL-と半角数字4桁",IF(COUNTIFS(元出荷明細!$A$8:$A$57,B34)&lt;&gt;1,"元明細が一意にありません",IF(NOT(IF(ISNUMBER(C34),AND(C34&gt;=43831,C34&lt;=73050,C34=INT(C34)),FALSE())),"受付日は時刻なしで必須",IF(C34&lt;SUMIFS(元出荷明細!$C$8:$C$57,元出荷明細!$A$8:$A$57,B34),"受付日は元出荷日以上",IF(NOT(OR(D34="破損",D34="品違い",D34="数量違い",D34="その他",D34="未確認")),"理由を確認",IF(NOT(OR(E34="有効",E34="取消")),"記録状態を確認",IF(NOT(OR(F34="確認済",F34="未確認")),"受取区分を確認",IF(AND(F34="確認済",NOT(IF(ISNUMBER(G34),AND(G34&gt;=1,G34&lt;=1000000,G34=INT(G34)),FALSE()))),"受取数は1〜100万個整数で必須",IF(AND(F34="未確認",COUNTA(G34)&gt;0),"受取未確認の数量は空欄",IF(NOT(OR(H34="確認済",H34="未確認",H34="要対応")),"検品を確認",IF(AND(H34&lt;&gt;"未確認",F34&lt;&gt;"確認済"),"検品前に受取数量を確認",IF(NOT(OR(I34="未確認",I34="返金",I34="交換",I34="返却",I34="その他")),"方針を確認",IF(NOT(OR(J34="確認済",J34="未確認")),"実物処理を確認",IF(AND(J34="確認済",OR(H34&lt;&gt;"確認済",I34="未確認")),"実物処理済は検品/方針が必要",IF(AND(I34="返金",NOT(AND(OR(K34="確認済",K34="未確認"),OR(M34="確認済",M34="未確認")))),"返金は合意/実績を別確認",IF(AND(I34="未確認",NOT(AND(K34="未確認",M34="未確認"))),"方針未確認の金額区分は未確認",IF(AND(OR(I34="交換",I34="返却",I34="その他"),NOT(AND(K34="対象外",M34="対象外"))),"返金以外は金額区分が対象外",IF(AND(K34="確認済",NOT(IF(ISNUMBER(L34),AND(L34&gt;=0,L34&lt;=1000000000,L34=INT(L34)),FALSE()))),"確認済金額は0〜10億円整数",IF(AND(K34&lt;&gt;"確認済",COUNTA(L34)&gt;0),"未確認/対象外の金額は空欄",IF(AND(M34="確認済",NOT(IF(ISNUMBER(N34),AND(N34&gt;=0,N34&lt;=1000000000,N34=INT(N34)),FALSE()))),"確認済金額は0〜10億円整数",IF(AND(M34&lt;&gt;"確認済",COUNTA(N34)&gt;0),"未確認/対象外の金額は空欄",IF(NOT(IF(ISNUMBER(O34),AND(O34&gt;=43831,O34&lt;=73050,O34=INT(O34)),FALSE())),"記録確認日は時刻なしで必須",IF(OR(C34&gt;O34,O34&gt;返品の確認!$B$3),"受付日≦確認日≦基準日",IF(AND(E34="有効",SUMIFS($G$8:$G$57,$B$8:$B$57,B34,$E$8:$E$57,"有効",$F$8:$F$57,"確認済")&gt;SUMIFS(元出荷明細!$D$8:$D$57,元出荷明細!$A$8:$A$57,B34)),"全有効受取数が元出荷数を超過","確認済み")))))))))))))))))))))))))))</f>
        <v/>
      </c>
      <c r="W34" s="12" t="str">
        <f aca="false">IF(V34="","",IF(V34="確認済み",0,1))</f>
        <v/>
      </c>
      <c r="X34" s="12" t="n">
        <f aca="false">IF(COUNTA(A34:O34)=0,IF(AND(V34="",W34="",P34="",Q34="",R34="",S34="",T34="",U34=""),0,1),IF(NOT(AND(ISTEXT(V34),V34=IF(COUNTA(A34:O34)=0,"",IF(NOT(AND(ISTEXT(A34),LEN(A34)=8,EXACT(LEFT(A34,4),"RET-"),ISNUMBER(FIND(MID(A34,5,1)&amp;"x","0x1x2x3x4x5x6x7x8x9x")),ISNUMBER(FIND(MID(A34,6,1)&amp;"x","0x1x2x3x4x5x6x7x8x9x")),ISNUMBER(FIND(MID(A34,7,1)&amp;"x","0x1x2x3x4x5x6x7x8x9x")),ISNUMBER(FIND(MID(A34,8,1)&amp;"x","0x1x2x3x4x5x6x7x8x9x")))),"返品IDはRET-と半角数字4桁",IF(COUNTIFS($A$8:$A$57,A34)&gt;1,"返品IDが重複",IF(NOT(AND(ISTEXT(B34),LEN(B34)=8,EXACT(LEFT(B34,4),"SAL-"),ISNUMBER(FIND(MID(B34,5,1)&amp;"x","0x1x2x3x4x5x6x7x8x9x")),ISNUMBER(FIND(MID(B34,6,1)&amp;"x","0x1x2x3x4x5x6x7x8x9x")),ISNUMBER(FIND(MID(B34,7,1)&amp;"x","0x1x2x3x4x5x6x7x8x9x")),ISNUMBER(FIND(MID(B34,8,1)&amp;"x","0x1x2x3x4x5x6x7x8x9x")))),"元明細IDはSAL-と半角数字4桁",IF(COUNTIFS(元出荷明細!$A$8:$A$57,B34)&lt;&gt;1,"元明細が一意にありません",IF(NOT(IF(ISNUMBER(C34),AND(C34&gt;=43831,C34&lt;=73050,C34=INT(C34)),FALSE())),"受付日は時刻なしで必須",IF(C34&lt;SUMIFS(元出荷明細!$C$8:$C$57,元出荷明細!$A$8:$A$57,B34),"受付日は元出荷日以上",IF(NOT(OR(D34="破損",D34="品違い",D34="数量違い",D34="その他",D34="未確認")),"理由を確認",IF(NOT(OR(E34="有効",E34="取消")),"記録状態を確認",IF(NOT(OR(F34="確認済",F34="未確認")),"受取区分を確認",IF(AND(F34="確認済",NOT(IF(ISNUMBER(G34),AND(G34&gt;=1,G34&lt;=1000000,G34=INT(G34)),FALSE()))),"受取数は1〜100万個整数で必須",IF(AND(F34="未確認",COUNTA(G34)&gt;0),"受取未確認の数量は空欄",IF(NOT(OR(H34="確認済",H34="未確認",H34="要対応")),"検品を確認",IF(AND(H34&lt;&gt;"未確認",F34&lt;&gt;"確認済"),"検品前に受取数量を確認",IF(NOT(OR(I34="未確認",I34="返金",I34="交換",I34="返却",I34="その他")),"方針を確認",IF(NOT(OR(J34="確認済",J34="未確認")),"実物処理を確認",IF(AND(J34="確認済",OR(H34&lt;&gt;"確認済",I34="未確認")),"実物処理済は検品/方針が必要",IF(AND(I34="返金",NOT(AND(OR(K34="確認済",K34="未確認"),OR(M34="確認済",M34="未確認")))),"返金は合意/実績を別確認",IF(AND(I34="未確認",NOT(AND(K34="未確認",M34="未確認"))),"方針未確認の金額区分は未確認",IF(AND(OR(I34="交換",I34="返却",I34="その他"),NOT(AND(K34="対象外",M34="対象外"))),"返金以外は金額区分が対象外",IF(AND(K34="確認済",NOT(IF(ISNUMBER(L34),AND(L34&gt;=0,L34&lt;=1000000000,L34=INT(L34)),FALSE()))),"確認済金額は0〜10億円整数",IF(AND(K34&lt;&gt;"確認済",COUNTA(L34)&gt;0),"未確認/対象外の金額は空欄",IF(AND(M34="確認済",NOT(IF(ISNUMBER(N34),AND(N34&gt;=0,N34&lt;=1000000000,N34=INT(N34)),FALSE()))),"確認済金額は0〜10億円整数",IF(AND(M34&lt;&gt;"確認済",COUNTA(N34)&gt;0),"未確認/対象外の金額は空欄",IF(NOT(IF(ISNUMBER(O34),AND(O34&gt;=43831,O34&lt;=73050,O34=INT(O34)),FALSE())),"記録確認日は時刻なしで必須",IF(OR(C34&gt;O34,O34&gt;返品の確認!$B$3),"受付日≦確認日≦基準日",IF(AND(E34="有効",SUMIFS($G$8:$G$57,$B$8:$B$57,B34,$E$8:$E$57,"有効",$F$8:$F$57,"確認済")&gt;SUMIFS(元出荷明細!$D$8:$D$57,元出荷明細!$A$8:$A$57,B34)),"全有効受取数が元出荷数を超過","確認済み"))))))))))))))))))))))))))),ISNUMBER(W34),W34=IF(V34="確認済み",0,1))),1,IF(W34&lt;&gt;0,0,IF(AND(ISNUMBER(P34),P34=SUMIFS(元出荷明細!$D$8:$D$57,元出荷明細!$A$8:$A$57,B34),ISNUMBER(Q34),Q34=SUMIFS($G$8:$G$57,$B$8:$B$57,B34,$E$8:$E$57,"有効",$F$8:$F$57,"確認済"),ISNUMBER(R34),R34=COUNTIFS($B$8:$B$57,B34,$E$8:$E$57,"有効",$F$8:$F$57,"未確認"),IF(R34&gt;0,ISTEXT(S34),ISNUMBER(S34)),S34=IF(R34&gt;0,"判定保留",P34-Q34),IF(AND(E34="有効",I34="返金",K34="確認済",M34="確認済"),ISNUMBER(T34),ISTEXT(T34)),T34=IF(E34="取消","取消",IF(I34="未確認","判定保留",IF(I34&lt;&gt;"返金","対象外",IF(AND(K34="確認済",M34="確認済"),L34-N34,"判定保留")))),ISTEXT(U34),U34=IF(E34="取消","取消",IF(F34="未確認","受取未確認",IF(H34="未確認","検品未確認",IF(H34="要対応","検品要対応",IF(D34="未確認","理由未確認",IF(I34="未確認","方針未確認",IF(J34="未確認","実物処理未確認",IF(I34&lt;&gt;"返金","照合済",IF(K34="未確認","合意未確認",IF(M34="未確認","実績未確認",IF(T34&gt;0,"未返金",IF(T34&lt;0,"過返金","照合済"))))))))))))),0,1))))</f>
        <v>0</v>
      </c>
    </row>
    <row r="35" customFormat="false" ht="32" hidden="false" customHeight="true" outlineLevel="0" collapsed="false">
      <c r="A35" s="9"/>
      <c r="B35" s="9"/>
      <c r="C35" s="4"/>
      <c r="D35" s="10"/>
      <c r="E35" s="10"/>
      <c r="F35" s="10"/>
      <c r="G35" s="11"/>
      <c r="H35" s="10"/>
      <c r="I35" s="10"/>
      <c r="J35" s="10"/>
      <c r="K35" s="10"/>
      <c r="L35" s="11"/>
      <c r="M35" s="10"/>
      <c r="N35" s="11"/>
      <c r="O35" s="4"/>
      <c r="P35" s="5" t="str">
        <f aca="false">IF(V35="","",IF(W35&lt;&gt;0,NA(),SUMIFS(元出荷明細!$D$8:$D$57,元出荷明細!$A$8:$A$57,B35)))</f>
        <v/>
      </c>
      <c r="Q35" s="5" t="str">
        <f aca="false">IF(V35="","",IF(W35&lt;&gt;0,NA(),SUMIFS($G$8:$G$57,$B$8:$B$57,B35,$E$8:$E$57,"有効",$F$8:$F$57,"確認済")))</f>
        <v/>
      </c>
      <c r="R35" s="5" t="str">
        <f aca="false">IF(V35="","",IF(W35&lt;&gt;0,NA(),COUNTIFS($B$8:$B$57,B35,$E$8:$E$57,"有効",$F$8:$F$57,"未確認")))</f>
        <v/>
      </c>
      <c r="S35" s="6" t="str">
        <f aca="false">IF(V35="","",IF(W35&lt;&gt;0,NA(),IF(R35&gt;0,"判定保留",P35-Q35)))</f>
        <v/>
      </c>
      <c r="T35" s="6" t="str">
        <f aca="false">IF(V35="","",IF(W35&lt;&gt;0,NA(),IF(E35="取消","取消",IF(I35="未確認","判定保留",IF(I35&lt;&gt;"返金","対象外",IF(AND(K35="確認済",M35="確認済"),L35-N35,"判定保留"))))))</f>
        <v/>
      </c>
      <c r="U35" s="8" t="str">
        <f aca="false">IF(V35="","",IF(W35&lt;&gt;0,NA(),IF(E35="取消","取消",IF(F35="未確認","受取未確認",IF(H35="未確認","検品未確認",IF(H35="要対応","検品要対応",IF(D35="未確認","理由未確認",IF(I35="未確認","方針未確認",IF(J35="未確認","実物処理未確認",IF(I35&lt;&gt;"返金","照合済",IF(K35="未確認","合意未確認",IF(M35="未確認","実績未確認",IF(T35&gt;0,"未返金",IF(T35&lt;0,"過返金","照合済"))))))))))))))</f>
        <v/>
      </c>
      <c r="V35" s="8" t="str">
        <f aca="false">IF(COUNTA(A35:O35)=0,"",IF(NOT(AND(ISTEXT(A35),LEN(A35)=8,EXACT(LEFT(A35,4),"RET-"),ISNUMBER(FIND(MID(A35,5,1)&amp;"x","0x1x2x3x4x5x6x7x8x9x")),ISNUMBER(FIND(MID(A35,6,1)&amp;"x","0x1x2x3x4x5x6x7x8x9x")),ISNUMBER(FIND(MID(A35,7,1)&amp;"x","0x1x2x3x4x5x6x7x8x9x")),ISNUMBER(FIND(MID(A35,8,1)&amp;"x","0x1x2x3x4x5x6x7x8x9x")))),"返品IDはRET-と半角数字4桁",IF(COUNTIFS($A$8:$A$57,A35)&gt;1,"返品IDが重複",IF(NOT(AND(ISTEXT(B35),LEN(B35)=8,EXACT(LEFT(B35,4),"SAL-"),ISNUMBER(FIND(MID(B35,5,1)&amp;"x","0x1x2x3x4x5x6x7x8x9x")),ISNUMBER(FIND(MID(B35,6,1)&amp;"x","0x1x2x3x4x5x6x7x8x9x")),ISNUMBER(FIND(MID(B35,7,1)&amp;"x","0x1x2x3x4x5x6x7x8x9x")),ISNUMBER(FIND(MID(B35,8,1)&amp;"x","0x1x2x3x4x5x6x7x8x9x")))),"元明細IDはSAL-と半角数字4桁",IF(COUNTIFS(元出荷明細!$A$8:$A$57,B35)&lt;&gt;1,"元明細が一意にありません",IF(NOT(IF(ISNUMBER(C35),AND(C35&gt;=43831,C35&lt;=73050,C35=INT(C35)),FALSE())),"受付日は時刻なしで必須",IF(C35&lt;SUMIFS(元出荷明細!$C$8:$C$57,元出荷明細!$A$8:$A$57,B35),"受付日は元出荷日以上",IF(NOT(OR(D35="破損",D35="品違い",D35="数量違い",D35="その他",D35="未確認")),"理由を確認",IF(NOT(OR(E35="有効",E35="取消")),"記録状態を確認",IF(NOT(OR(F35="確認済",F35="未確認")),"受取区分を確認",IF(AND(F35="確認済",NOT(IF(ISNUMBER(G35),AND(G35&gt;=1,G35&lt;=1000000,G35=INT(G35)),FALSE()))),"受取数は1〜100万個整数で必須",IF(AND(F35="未確認",COUNTA(G35)&gt;0),"受取未確認の数量は空欄",IF(NOT(OR(H35="確認済",H35="未確認",H35="要対応")),"検品を確認",IF(AND(H35&lt;&gt;"未確認",F35&lt;&gt;"確認済"),"検品前に受取数量を確認",IF(NOT(OR(I35="未確認",I35="返金",I35="交換",I35="返却",I35="その他")),"方針を確認",IF(NOT(OR(J35="確認済",J35="未確認")),"実物処理を確認",IF(AND(J35="確認済",OR(H35&lt;&gt;"確認済",I35="未確認")),"実物処理済は検品/方針が必要",IF(AND(I35="返金",NOT(AND(OR(K35="確認済",K35="未確認"),OR(M35="確認済",M35="未確認")))),"返金は合意/実績を別確認",IF(AND(I35="未確認",NOT(AND(K35="未確認",M35="未確認"))),"方針未確認の金額区分は未確認",IF(AND(OR(I35="交換",I35="返却",I35="その他"),NOT(AND(K35="対象外",M35="対象外"))),"返金以外は金額区分が対象外",IF(AND(K35="確認済",NOT(IF(ISNUMBER(L35),AND(L35&gt;=0,L35&lt;=1000000000,L35=INT(L35)),FALSE()))),"確認済金額は0〜10億円整数",IF(AND(K35&lt;&gt;"確認済",COUNTA(L35)&gt;0),"未確認/対象外の金額は空欄",IF(AND(M35="確認済",NOT(IF(ISNUMBER(N35),AND(N35&gt;=0,N35&lt;=1000000000,N35=INT(N35)),FALSE()))),"確認済金額は0〜10億円整数",IF(AND(M35&lt;&gt;"確認済",COUNTA(N35)&gt;0),"未確認/対象外の金額は空欄",IF(NOT(IF(ISNUMBER(O35),AND(O35&gt;=43831,O35&lt;=73050,O35=INT(O35)),FALSE())),"記録確認日は時刻なしで必須",IF(OR(C35&gt;O35,O35&gt;返品の確認!$B$3),"受付日≦確認日≦基準日",IF(AND(E35="有効",SUMIFS($G$8:$G$57,$B$8:$B$57,B35,$E$8:$E$57,"有効",$F$8:$F$57,"確認済")&gt;SUMIFS(元出荷明細!$D$8:$D$57,元出荷明細!$A$8:$A$57,B35)),"全有効受取数が元出荷数を超過","確認済み")))))))))))))))))))))))))))</f>
        <v/>
      </c>
      <c r="W35" s="12" t="str">
        <f aca="false">IF(V35="","",IF(V35="確認済み",0,1))</f>
        <v/>
      </c>
      <c r="X35" s="12" t="n">
        <f aca="false">IF(COUNTA(A35:O35)=0,IF(AND(V35="",W35="",P35="",Q35="",R35="",S35="",T35="",U35=""),0,1),IF(NOT(AND(ISTEXT(V35),V35=IF(COUNTA(A35:O35)=0,"",IF(NOT(AND(ISTEXT(A35),LEN(A35)=8,EXACT(LEFT(A35,4),"RET-"),ISNUMBER(FIND(MID(A35,5,1)&amp;"x","0x1x2x3x4x5x6x7x8x9x")),ISNUMBER(FIND(MID(A35,6,1)&amp;"x","0x1x2x3x4x5x6x7x8x9x")),ISNUMBER(FIND(MID(A35,7,1)&amp;"x","0x1x2x3x4x5x6x7x8x9x")),ISNUMBER(FIND(MID(A35,8,1)&amp;"x","0x1x2x3x4x5x6x7x8x9x")))),"返品IDはRET-と半角数字4桁",IF(COUNTIFS($A$8:$A$57,A35)&gt;1,"返品IDが重複",IF(NOT(AND(ISTEXT(B35),LEN(B35)=8,EXACT(LEFT(B35,4),"SAL-"),ISNUMBER(FIND(MID(B35,5,1)&amp;"x","0x1x2x3x4x5x6x7x8x9x")),ISNUMBER(FIND(MID(B35,6,1)&amp;"x","0x1x2x3x4x5x6x7x8x9x")),ISNUMBER(FIND(MID(B35,7,1)&amp;"x","0x1x2x3x4x5x6x7x8x9x")),ISNUMBER(FIND(MID(B35,8,1)&amp;"x","0x1x2x3x4x5x6x7x8x9x")))),"元明細IDはSAL-と半角数字4桁",IF(COUNTIFS(元出荷明細!$A$8:$A$57,B35)&lt;&gt;1,"元明細が一意にありません",IF(NOT(IF(ISNUMBER(C35),AND(C35&gt;=43831,C35&lt;=73050,C35=INT(C35)),FALSE())),"受付日は時刻なしで必須",IF(C35&lt;SUMIFS(元出荷明細!$C$8:$C$57,元出荷明細!$A$8:$A$57,B35),"受付日は元出荷日以上",IF(NOT(OR(D35="破損",D35="品違い",D35="数量違い",D35="その他",D35="未確認")),"理由を確認",IF(NOT(OR(E35="有効",E35="取消")),"記録状態を確認",IF(NOT(OR(F35="確認済",F35="未確認")),"受取区分を確認",IF(AND(F35="確認済",NOT(IF(ISNUMBER(G35),AND(G35&gt;=1,G35&lt;=1000000,G35=INT(G35)),FALSE()))),"受取数は1〜100万個整数で必須",IF(AND(F35="未確認",COUNTA(G35)&gt;0),"受取未確認の数量は空欄",IF(NOT(OR(H35="確認済",H35="未確認",H35="要対応")),"検品を確認",IF(AND(H35&lt;&gt;"未確認",F35&lt;&gt;"確認済"),"検品前に受取数量を確認",IF(NOT(OR(I35="未確認",I35="返金",I35="交換",I35="返却",I35="その他")),"方針を確認",IF(NOT(OR(J35="確認済",J35="未確認")),"実物処理を確認",IF(AND(J35="確認済",OR(H35&lt;&gt;"確認済",I35="未確認")),"実物処理済は検品/方針が必要",IF(AND(I35="返金",NOT(AND(OR(K35="確認済",K35="未確認"),OR(M35="確認済",M35="未確認")))),"返金は合意/実績を別確認",IF(AND(I35="未確認",NOT(AND(K35="未確認",M35="未確認"))),"方針未確認の金額区分は未確認",IF(AND(OR(I35="交換",I35="返却",I35="その他"),NOT(AND(K35="対象外",M35="対象外"))),"返金以外は金額区分が対象外",IF(AND(K35="確認済",NOT(IF(ISNUMBER(L35),AND(L35&gt;=0,L35&lt;=1000000000,L35=INT(L35)),FALSE()))),"確認済金額は0〜10億円整数",IF(AND(K35&lt;&gt;"確認済",COUNTA(L35)&gt;0),"未確認/対象外の金額は空欄",IF(AND(M35="確認済",NOT(IF(ISNUMBER(N35),AND(N35&gt;=0,N35&lt;=1000000000,N35=INT(N35)),FALSE()))),"確認済金額は0〜10億円整数",IF(AND(M35&lt;&gt;"確認済",COUNTA(N35)&gt;0),"未確認/対象外の金額は空欄",IF(NOT(IF(ISNUMBER(O35),AND(O35&gt;=43831,O35&lt;=73050,O35=INT(O35)),FALSE())),"記録確認日は時刻なしで必須",IF(OR(C35&gt;O35,O35&gt;返品の確認!$B$3),"受付日≦確認日≦基準日",IF(AND(E35="有効",SUMIFS($G$8:$G$57,$B$8:$B$57,B35,$E$8:$E$57,"有効",$F$8:$F$57,"確認済")&gt;SUMIFS(元出荷明細!$D$8:$D$57,元出荷明細!$A$8:$A$57,B35)),"全有効受取数が元出荷数を超過","確認済み"))))))))))))))))))))))))))),ISNUMBER(W35),W35=IF(V35="確認済み",0,1))),1,IF(W35&lt;&gt;0,0,IF(AND(ISNUMBER(P35),P35=SUMIFS(元出荷明細!$D$8:$D$57,元出荷明細!$A$8:$A$57,B35),ISNUMBER(Q35),Q35=SUMIFS($G$8:$G$57,$B$8:$B$57,B35,$E$8:$E$57,"有効",$F$8:$F$57,"確認済"),ISNUMBER(R35),R35=COUNTIFS($B$8:$B$57,B35,$E$8:$E$57,"有効",$F$8:$F$57,"未確認"),IF(R35&gt;0,ISTEXT(S35),ISNUMBER(S35)),S35=IF(R35&gt;0,"判定保留",P35-Q35),IF(AND(E35="有効",I35="返金",K35="確認済",M35="確認済"),ISNUMBER(T35),ISTEXT(T35)),T35=IF(E35="取消","取消",IF(I35="未確認","判定保留",IF(I35&lt;&gt;"返金","対象外",IF(AND(K35="確認済",M35="確認済"),L35-N35,"判定保留")))),ISTEXT(U35),U35=IF(E35="取消","取消",IF(F35="未確認","受取未確認",IF(H35="未確認","検品未確認",IF(H35="要対応","検品要対応",IF(D35="未確認","理由未確認",IF(I35="未確認","方針未確認",IF(J35="未確認","実物処理未確認",IF(I35&lt;&gt;"返金","照合済",IF(K35="未確認","合意未確認",IF(M35="未確認","実績未確認",IF(T35&gt;0,"未返金",IF(T35&lt;0,"過返金","照合済"))))))))))))),0,1))))</f>
        <v>0</v>
      </c>
    </row>
    <row r="36" customFormat="false" ht="32" hidden="false" customHeight="true" outlineLevel="0" collapsed="false">
      <c r="A36" s="9"/>
      <c r="B36" s="9"/>
      <c r="C36" s="4"/>
      <c r="D36" s="10"/>
      <c r="E36" s="10"/>
      <c r="F36" s="10"/>
      <c r="G36" s="11"/>
      <c r="H36" s="10"/>
      <c r="I36" s="10"/>
      <c r="J36" s="10"/>
      <c r="K36" s="10"/>
      <c r="L36" s="11"/>
      <c r="M36" s="10"/>
      <c r="N36" s="11"/>
      <c r="O36" s="4"/>
      <c r="P36" s="5" t="str">
        <f aca="false">IF(V36="","",IF(W36&lt;&gt;0,NA(),SUMIFS(元出荷明細!$D$8:$D$57,元出荷明細!$A$8:$A$57,B36)))</f>
        <v/>
      </c>
      <c r="Q36" s="5" t="str">
        <f aca="false">IF(V36="","",IF(W36&lt;&gt;0,NA(),SUMIFS($G$8:$G$57,$B$8:$B$57,B36,$E$8:$E$57,"有効",$F$8:$F$57,"確認済")))</f>
        <v/>
      </c>
      <c r="R36" s="5" t="str">
        <f aca="false">IF(V36="","",IF(W36&lt;&gt;0,NA(),COUNTIFS($B$8:$B$57,B36,$E$8:$E$57,"有効",$F$8:$F$57,"未確認")))</f>
        <v/>
      </c>
      <c r="S36" s="6" t="str">
        <f aca="false">IF(V36="","",IF(W36&lt;&gt;0,NA(),IF(R36&gt;0,"判定保留",P36-Q36)))</f>
        <v/>
      </c>
      <c r="T36" s="6" t="str">
        <f aca="false">IF(V36="","",IF(W36&lt;&gt;0,NA(),IF(E36="取消","取消",IF(I36="未確認","判定保留",IF(I36&lt;&gt;"返金","対象外",IF(AND(K36="確認済",M36="確認済"),L36-N36,"判定保留"))))))</f>
        <v/>
      </c>
      <c r="U36" s="8" t="str">
        <f aca="false">IF(V36="","",IF(W36&lt;&gt;0,NA(),IF(E36="取消","取消",IF(F36="未確認","受取未確認",IF(H36="未確認","検品未確認",IF(H36="要対応","検品要対応",IF(D36="未確認","理由未確認",IF(I36="未確認","方針未確認",IF(J36="未確認","実物処理未確認",IF(I36&lt;&gt;"返金","照合済",IF(K36="未確認","合意未確認",IF(M36="未確認","実績未確認",IF(T36&gt;0,"未返金",IF(T36&lt;0,"過返金","照合済"))))))))))))))</f>
        <v/>
      </c>
      <c r="V36" s="8" t="str">
        <f aca="false">IF(COUNTA(A36:O36)=0,"",IF(NOT(AND(ISTEXT(A36),LEN(A36)=8,EXACT(LEFT(A36,4),"RET-"),ISNUMBER(FIND(MID(A36,5,1)&amp;"x","0x1x2x3x4x5x6x7x8x9x")),ISNUMBER(FIND(MID(A36,6,1)&amp;"x","0x1x2x3x4x5x6x7x8x9x")),ISNUMBER(FIND(MID(A36,7,1)&amp;"x","0x1x2x3x4x5x6x7x8x9x")),ISNUMBER(FIND(MID(A36,8,1)&amp;"x","0x1x2x3x4x5x6x7x8x9x")))),"返品IDはRET-と半角数字4桁",IF(COUNTIFS($A$8:$A$57,A36)&gt;1,"返品IDが重複",IF(NOT(AND(ISTEXT(B36),LEN(B36)=8,EXACT(LEFT(B36,4),"SAL-"),ISNUMBER(FIND(MID(B36,5,1)&amp;"x","0x1x2x3x4x5x6x7x8x9x")),ISNUMBER(FIND(MID(B36,6,1)&amp;"x","0x1x2x3x4x5x6x7x8x9x")),ISNUMBER(FIND(MID(B36,7,1)&amp;"x","0x1x2x3x4x5x6x7x8x9x")),ISNUMBER(FIND(MID(B36,8,1)&amp;"x","0x1x2x3x4x5x6x7x8x9x")))),"元明細IDはSAL-と半角数字4桁",IF(COUNTIFS(元出荷明細!$A$8:$A$57,B36)&lt;&gt;1,"元明細が一意にありません",IF(NOT(IF(ISNUMBER(C36),AND(C36&gt;=43831,C36&lt;=73050,C36=INT(C36)),FALSE())),"受付日は時刻なしで必須",IF(C36&lt;SUMIFS(元出荷明細!$C$8:$C$57,元出荷明細!$A$8:$A$57,B36),"受付日は元出荷日以上",IF(NOT(OR(D36="破損",D36="品違い",D36="数量違い",D36="その他",D36="未確認")),"理由を確認",IF(NOT(OR(E36="有効",E36="取消")),"記録状態を確認",IF(NOT(OR(F36="確認済",F36="未確認")),"受取区分を確認",IF(AND(F36="確認済",NOT(IF(ISNUMBER(G36),AND(G36&gt;=1,G36&lt;=1000000,G36=INT(G36)),FALSE()))),"受取数は1〜100万個整数で必須",IF(AND(F36="未確認",COUNTA(G36)&gt;0),"受取未確認の数量は空欄",IF(NOT(OR(H36="確認済",H36="未確認",H36="要対応")),"検品を確認",IF(AND(H36&lt;&gt;"未確認",F36&lt;&gt;"確認済"),"検品前に受取数量を確認",IF(NOT(OR(I36="未確認",I36="返金",I36="交換",I36="返却",I36="その他")),"方針を確認",IF(NOT(OR(J36="確認済",J36="未確認")),"実物処理を確認",IF(AND(J36="確認済",OR(H36&lt;&gt;"確認済",I36="未確認")),"実物処理済は検品/方針が必要",IF(AND(I36="返金",NOT(AND(OR(K36="確認済",K36="未確認"),OR(M36="確認済",M36="未確認")))),"返金は合意/実績を別確認",IF(AND(I36="未確認",NOT(AND(K36="未確認",M36="未確認"))),"方針未確認の金額区分は未確認",IF(AND(OR(I36="交換",I36="返却",I36="その他"),NOT(AND(K36="対象外",M36="対象外"))),"返金以外は金額区分が対象外",IF(AND(K36="確認済",NOT(IF(ISNUMBER(L36),AND(L36&gt;=0,L36&lt;=1000000000,L36=INT(L36)),FALSE()))),"確認済金額は0〜10億円整数",IF(AND(K36&lt;&gt;"確認済",COUNTA(L36)&gt;0),"未確認/対象外の金額は空欄",IF(AND(M36="確認済",NOT(IF(ISNUMBER(N36),AND(N36&gt;=0,N36&lt;=1000000000,N36=INT(N36)),FALSE()))),"確認済金額は0〜10億円整数",IF(AND(M36&lt;&gt;"確認済",COUNTA(N36)&gt;0),"未確認/対象外の金額は空欄",IF(NOT(IF(ISNUMBER(O36),AND(O36&gt;=43831,O36&lt;=73050,O36=INT(O36)),FALSE())),"記録確認日は時刻なしで必須",IF(OR(C36&gt;O36,O36&gt;返品の確認!$B$3),"受付日≦確認日≦基準日",IF(AND(E36="有効",SUMIFS($G$8:$G$57,$B$8:$B$57,B36,$E$8:$E$57,"有効",$F$8:$F$57,"確認済")&gt;SUMIFS(元出荷明細!$D$8:$D$57,元出荷明細!$A$8:$A$57,B36)),"全有効受取数が元出荷数を超過","確認済み")))))))))))))))))))))))))))</f>
        <v/>
      </c>
      <c r="W36" s="12" t="str">
        <f aca="false">IF(V36="","",IF(V36="確認済み",0,1))</f>
        <v/>
      </c>
      <c r="X36" s="12" t="n">
        <f aca="false">IF(COUNTA(A36:O36)=0,IF(AND(V36="",W36="",P36="",Q36="",R36="",S36="",T36="",U36=""),0,1),IF(NOT(AND(ISTEXT(V36),V36=IF(COUNTA(A36:O36)=0,"",IF(NOT(AND(ISTEXT(A36),LEN(A36)=8,EXACT(LEFT(A36,4),"RET-"),ISNUMBER(FIND(MID(A36,5,1)&amp;"x","0x1x2x3x4x5x6x7x8x9x")),ISNUMBER(FIND(MID(A36,6,1)&amp;"x","0x1x2x3x4x5x6x7x8x9x")),ISNUMBER(FIND(MID(A36,7,1)&amp;"x","0x1x2x3x4x5x6x7x8x9x")),ISNUMBER(FIND(MID(A36,8,1)&amp;"x","0x1x2x3x4x5x6x7x8x9x")))),"返品IDはRET-と半角数字4桁",IF(COUNTIFS($A$8:$A$57,A36)&gt;1,"返品IDが重複",IF(NOT(AND(ISTEXT(B36),LEN(B36)=8,EXACT(LEFT(B36,4),"SAL-"),ISNUMBER(FIND(MID(B36,5,1)&amp;"x","0x1x2x3x4x5x6x7x8x9x")),ISNUMBER(FIND(MID(B36,6,1)&amp;"x","0x1x2x3x4x5x6x7x8x9x")),ISNUMBER(FIND(MID(B36,7,1)&amp;"x","0x1x2x3x4x5x6x7x8x9x")),ISNUMBER(FIND(MID(B36,8,1)&amp;"x","0x1x2x3x4x5x6x7x8x9x")))),"元明細IDはSAL-と半角数字4桁",IF(COUNTIFS(元出荷明細!$A$8:$A$57,B36)&lt;&gt;1,"元明細が一意にありません",IF(NOT(IF(ISNUMBER(C36),AND(C36&gt;=43831,C36&lt;=73050,C36=INT(C36)),FALSE())),"受付日は時刻なしで必須",IF(C36&lt;SUMIFS(元出荷明細!$C$8:$C$57,元出荷明細!$A$8:$A$57,B36),"受付日は元出荷日以上",IF(NOT(OR(D36="破損",D36="品違い",D36="数量違い",D36="その他",D36="未確認")),"理由を確認",IF(NOT(OR(E36="有効",E36="取消")),"記録状態を確認",IF(NOT(OR(F36="確認済",F36="未確認")),"受取区分を確認",IF(AND(F36="確認済",NOT(IF(ISNUMBER(G36),AND(G36&gt;=1,G36&lt;=1000000,G36=INT(G36)),FALSE()))),"受取数は1〜100万個整数で必須",IF(AND(F36="未確認",COUNTA(G36)&gt;0),"受取未確認の数量は空欄",IF(NOT(OR(H36="確認済",H36="未確認",H36="要対応")),"検品を確認",IF(AND(H36&lt;&gt;"未確認",F36&lt;&gt;"確認済"),"検品前に受取数量を確認",IF(NOT(OR(I36="未確認",I36="返金",I36="交換",I36="返却",I36="その他")),"方針を確認",IF(NOT(OR(J36="確認済",J36="未確認")),"実物処理を確認",IF(AND(J36="確認済",OR(H36&lt;&gt;"確認済",I36="未確認")),"実物処理済は検品/方針が必要",IF(AND(I36="返金",NOT(AND(OR(K36="確認済",K36="未確認"),OR(M36="確認済",M36="未確認")))),"返金は合意/実績を別確認",IF(AND(I36="未確認",NOT(AND(K36="未確認",M36="未確認"))),"方針未確認の金額区分は未確認",IF(AND(OR(I36="交換",I36="返却",I36="その他"),NOT(AND(K36="対象外",M36="対象外"))),"返金以外は金額区分が対象外",IF(AND(K36="確認済",NOT(IF(ISNUMBER(L36),AND(L36&gt;=0,L36&lt;=1000000000,L36=INT(L36)),FALSE()))),"確認済金額は0〜10億円整数",IF(AND(K36&lt;&gt;"確認済",COUNTA(L36)&gt;0),"未確認/対象外の金額は空欄",IF(AND(M36="確認済",NOT(IF(ISNUMBER(N36),AND(N36&gt;=0,N36&lt;=1000000000,N36=INT(N36)),FALSE()))),"確認済金額は0〜10億円整数",IF(AND(M36&lt;&gt;"確認済",COUNTA(N36)&gt;0),"未確認/対象外の金額は空欄",IF(NOT(IF(ISNUMBER(O36),AND(O36&gt;=43831,O36&lt;=73050,O36=INT(O36)),FALSE())),"記録確認日は時刻なしで必須",IF(OR(C36&gt;O36,O36&gt;返品の確認!$B$3),"受付日≦確認日≦基準日",IF(AND(E36="有効",SUMIFS($G$8:$G$57,$B$8:$B$57,B36,$E$8:$E$57,"有効",$F$8:$F$57,"確認済")&gt;SUMIFS(元出荷明細!$D$8:$D$57,元出荷明細!$A$8:$A$57,B36)),"全有効受取数が元出荷数を超過","確認済み"))))))))))))))))))))))))))),ISNUMBER(W36),W36=IF(V36="確認済み",0,1))),1,IF(W36&lt;&gt;0,0,IF(AND(ISNUMBER(P36),P36=SUMIFS(元出荷明細!$D$8:$D$57,元出荷明細!$A$8:$A$57,B36),ISNUMBER(Q36),Q36=SUMIFS($G$8:$G$57,$B$8:$B$57,B36,$E$8:$E$57,"有効",$F$8:$F$57,"確認済"),ISNUMBER(R36),R36=COUNTIFS($B$8:$B$57,B36,$E$8:$E$57,"有効",$F$8:$F$57,"未確認"),IF(R36&gt;0,ISTEXT(S36),ISNUMBER(S36)),S36=IF(R36&gt;0,"判定保留",P36-Q36),IF(AND(E36="有効",I36="返金",K36="確認済",M36="確認済"),ISNUMBER(T36),ISTEXT(T36)),T36=IF(E36="取消","取消",IF(I36="未確認","判定保留",IF(I36&lt;&gt;"返金","対象外",IF(AND(K36="確認済",M36="確認済"),L36-N36,"判定保留")))),ISTEXT(U36),U36=IF(E36="取消","取消",IF(F36="未確認","受取未確認",IF(H36="未確認","検品未確認",IF(H36="要対応","検品要対応",IF(D36="未確認","理由未確認",IF(I36="未確認","方針未確認",IF(J36="未確認","実物処理未確認",IF(I36&lt;&gt;"返金","照合済",IF(K36="未確認","合意未確認",IF(M36="未確認","実績未確認",IF(T36&gt;0,"未返金",IF(T36&lt;0,"過返金","照合済"))))))))))))),0,1))))</f>
        <v>0</v>
      </c>
    </row>
    <row r="37" customFormat="false" ht="32" hidden="false" customHeight="true" outlineLevel="0" collapsed="false">
      <c r="A37" s="9"/>
      <c r="B37" s="9"/>
      <c r="C37" s="4"/>
      <c r="D37" s="10"/>
      <c r="E37" s="10"/>
      <c r="F37" s="10"/>
      <c r="G37" s="11"/>
      <c r="H37" s="10"/>
      <c r="I37" s="10"/>
      <c r="J37" s="10"/>
      <c r="K37" s="10"/>
      <c r="L37" s="11"/>
      <c r="M37" s="10"/>
      <c r="N37" s="11"/>
      <c r="O37" s="4"/>
      <c r="P37" s="5" t="str">
        <f aca="false">IF(V37="","",IF(W37&lt;&gt;0,NA(),SUMIFS(元出荷明細!$D$8:$D$57,元出荷明細!$A$8:$A$57,B37)))</f>
        <v/>
      </c>
      <c r="Q37" s="5" t="str">
        <f aca="false">IF(V37="","",IF(W37&lt;&gt;0,NA(),SUMIFS($G$8:$G$57,$B$8:$B$57,B37,$E$8:$E$57,"有効",$F$8:$F$57,"確認済")))</f>
        <v/>
      </c>
      <c r="R37" s="5" t="str">
        <f aca="false">IF(V37="","",IF(W37&lt;&gt;0,NA(),COUNTIFS($B$8:$B$57,B37,$E$8:$E$57,"有効",$F$8:$F$57,"未確認")))</f>
        <v/>
      </c>
      <c r="S37" s="6" t="str">
        <f aca="false">IF(V37="","",IF(W37&lt;&gt;0,NA(),IF(R37&gt;0,"判定保留",P37-Q37)))</f>
        <v/>
      </c>
      <c r="T37" s="6" t="str">
        <f aca="false">IF(V37="","",IF(W37&lt;&gt;0,NA(),IF(E37="取消","取消",IF(I37="未確認","判定保留",IF(I37&lt;&gt;"返金","対象外",IF(AND(K37="確認済",M37="確認済"),L37-N37,"判定保留"))))))</f>
        <v/>
      </c>
      <c r="U37" s="8" t="str">
        <f aca="false">IF(V37="","",IF(W37&lt;&gt;0,NA(),IF(E37="取消","取消",IF(F37="未確認","受取未確認",IF(H37="未確認","検品未確認",IF(H37="要対応","検品要対応",IF(D37="未確認","理由未確認",IF(I37="未確認","方針未確認",IF(J37="未確認","実物処理未確認",IF(I37&lt;&gt;"返金","照合済",IF(K37="未確認","合意未確認",IF(M37="未確認","実績未確認",IF(T37&gt;0,"未返金",IF(T37&lt;0,"過返金","照合済"))))))))))))))</f>
        <v/>
      </c>
      <c r="V37" s="8" t="str">
        <f aca="false">IF(COUNTA(A37:O37)=0,"",IF(NOT(AND(ISTEXT(A37),LEN(A37)=8,EXACT(LEFT(A37,4),"RET-"),ISNUMBER(FIND(MID(A37,5,1)&amp;"x","0x1x2x3x4x5x6x7x8x9x")),ISNUMBER(FIND(MID(A37,6,1)&amp;"x","0x1x2x3x4x5x6x7x8x9x")),ISNUMBER(FIND(MID(A37,7,1)&amp;"x","0x1x2x3x4x5x6x7x8x9x")),ISNUMBER(FIND(MID(A37,8,1)&amp;"x","0x1x2x3x4x5x6x7x8x9x")))),"返品IDはRET-と半角数字4桁",IF(COUNTIFS($A$8:$A$57,A37)&gt;1,"返品IDが重複",IF(NOT(AND(ISTEXT(B37),LEN(B37)=8,EXACT(LEFT(B37,4),"SAL-"),ISNUMBER(FIND(MID(B37,5,1)&amp;"x","0x1x2x3x4x5x6x7x8x9x")),ISNUMBER(FIND(MID(B37,6,1)&amp;"x","0x1x2x3x4x5x6x7x8x9x")),ISNUMBER(FIND(MID(B37,7,1)&amp;"x","0x1x2x3x4x5x6x7x8x9x")),ISNUMBER(FIND(MID(B37,8,1)&amp;"x","0x1x2x3x4x5x6x7x8x9x")))),"元明細IDはSAL-と半角数字4桁",IF(COUNTIFS(元出荷明細!$A$8:$A$57,B37)&lt;&gt;1,"元明細が一意にありません",IF(NOT(IF(ISNUMBER(C37),AND(C37&gt;=43831,C37&lt;=73050,C37=INT(C37)),FALSE())),"受付日は時刻なしで必須",IF(C37&lt;SUMIFS(元出荷明細!$C$8:$C$57,元出荷明細!$A$8:$A$57,B37),"受付日は元出荷日以上",IF(NOT(OR(D37="破損",D37="品違い",D37="数量違い",D37="その他",D37="未確認")),"理由を確認",IF(NOT(OR(E37="有効",E37="取消")),"記録状態を確認",IF(NOT(OR(F37="確認済",F37="未確認")),"受取区分を確認",IF(AND(F37="確認済",NOT(IF(ISNUMBER(G37),AND(G37&gt;=1,G37&lt;=1000000,G37=INT(G37)),FALSE()))),"受取数は1〜100万個整数で必須",IF(AND(F37="未確認",COUNTA(G37)&gt;0),"受取未確認の数量は空欄",IF(NOT(OR(H37="確認済",H37="未確認",H37="要対応")),"検品を確認",IF(AND(H37&lt;&gt;"未確認",F37&lt;&gt;"確認済"),"検品前に受取数量を確認",IF(NOT(OR(I37="未確認",I37="返金",I37="交換",I37="返却",I37="その他")),"方針を確認",IF(NOT(OR(J37="確認済",J37="未確認")),"実物処理を確認",IF(AND(J37="確認済",OR(H37&lt;&gt;"確認済",I37="未確認")),"実物処理済は検品/方針が必要",IF(AND(I37="返金",NOT(AND(OR(K37="確認済",K37="未確認"),OR(M37="確認済",M37="未確認")))),"返金は合意/実績を別確認",IF(AND(I37="未確認",NOT(AND(K37="未確認",M37="未確認"))),"方針未確認の金額区分は未確認",IF(AND(OR(I37="交換",I37="返却",I37="その他"),NOT(AND(K37="対象外",M37="対象外"))),"返金以外は金額区分が対象外",IF(AND(K37="確認済",NOT(IF(ISNUMBER(L37),AND(L37&gt;=0,L37&lt;=1000000000,L37=INT(L37)),FALSE()))),"確認済金額は0〜10億円整数",IF(AND(K37&lt;&gt;"確認済",COUNTA(L37)&gt;0),"未確認/対象外の金額は空欄",IF(AND(M37="確認済",NOT(IF(ISNUMBER(N37),AND(N37&gt;=0,N37&lt;=1000000000,N37=INT(N37)),FALSE()))),"確認済金額は0〜10億円整数",IF(AND(M37&lt;&gt;"確認済",COUNTA(N37)&gt;0),"未確認/対象外の金額は空欄",IF(NOT(IF(ISNUMBER(O37),AND(O37&gt;=43831,O37&lt;=73050,O37=INT(O37)),FALSE())),"記録確認日は時刻なしで必須",IF(OR(C37&gt;O37,O37&gt;返品の確認!$B$3),"受付日≦確認日≦基準日",IF(AND(E37="有効",SUMIFS($G$8:$G$57,$B$8:$B$57,B37,$E$8:$E$57,"有効",$F$8:$F$57,"確認済")&gt;SUMIFS(元出荷明細!$D$8:$D$57,元出荷明細!$A$8:$A$57,B37)),"全有効受取数が元出荷数を超過","確認済み")))))))))))))))))))))))))))</f>
        <v/>
      </c>
      <c r="W37" s="12" t="str">
        <f aca="false">IF(V37="","",IF(V37="確認済み",0,1))</f>
        <v/>
      </c>
      <c r="X37" s="12" t="n">
        <f aca="false">IF(COUNTA(A37:O37)=0,IF(AND(V37="",W37="",P37="",Q37="",R37="",S37="",T37="",U37=""),0,1),IF(NOT(AND(ISTEXT(V37),V37=IF(COUNTA(A37:O37)=0,"",IF(NOT(AND(ISTEXT(A37),LEN(A37)=8,EXACT(LEFT(A37,4),"RET-"),ISNUMBER(FIND(MID(A37,5,1)&amp;"x","0x1x2x3x4x5x6x7x8x9x")),ISNUMBER(FIND(MID(A37,6,1)&amp;"x","0x1x2x3x4x5x6x7x8x9x")),ISNUMBER(FIND(MID(A37,7,1)&amp;"x","0x1x2x3x4x5x6x7x8x9x")),ISNUMBER(FIND(MID(A37,8,1)&amp;"x","0x1x2x3x4x5x6x7x8x9x")))),"返品IDはRET-と半角数字4桁",IF(COUNTIFS($A$8:$A$57,A37)&gt;1,"返品IDが重複",IF(NOT(AND(ISTEXT(B37),LEN(B37)=8,EXACT(LEFT(B37,4),"SAL-"),ISNUMBER(FIND(MID(B37,5,1)&amp;"x","0x1x2x3x4x5x6x7x8x9x")),ISNUMBER(FIND(MID(B37,6,1)&amp;"x","0x1x2x3x4x5x6x7x8x9x")),ISNUMBER(FIND(MID(B37,7,1)&amp;"x","0x1x2x3x4x5x6x7x8x9x")),ISNUMBER(FIND(MID(B37,8,1)&amp;"x","0x1x2x3x4x5x6x7x8x9x")))),"元明細IDはSAL-と半角数字4桁",IF(COUNTIFS(元出荷明細!$A$8:$A$57,B37)&lt;&gt;1,"元明細が一意にありません",IF(NOT(IF(ISNUMBER(C37),AND(C37&gt;=43831,C37&lt;=73050,C37=INT(C37)),FALSE())),"受付日は時刻なしで必須",IF(C37&lt;SUMIFS(元出荷明細!$C$8:$C$57,元出荷明細!$A$8:$A$57,B37),"受付日は元出荷日以上",IF(NOT(OR(D37="破損",D37="品違い",D37="数量違い",D37="その他",D37="未確認")),"理由を確認",IF(NOT(OR(E37="有効",E37="取消")),"記録状態を確認",IF(NOT(OR(F37="確認済",F37="未確認")),"受取区分を確認",IF(AND(F37="確認済",NOT(IF(ISNUMBER(G37),AND(G37&gt;=1,G37&lt;=1000000,G37=INT(G37)),FALSE()))),"受取数は1〜100万個整数で必須",IF(AND(F37="未確認",COUNTA(G37)&gt;0),"受取未確認の数量は空欄",IF(NOT(OR(H37="確認済",H37="未確認",H37="要対応")),"検品を確認",IF(AND(H37&lt;&gt;"未確認",F37&lt;&gt;"確認済"),"検品前に受取数量を確認",IF(NOT(OR(I37="未確認",I37="返金",I37="交換",I37="返却",I37="その他")),"方針を確認",IF(NOT(OR(J37="確認済",J37="未確認")),"実物処理を確認",IF(AND(J37="確認済",OR(H37&lt;&gt;"確認済",I37="未確認")),"実物処理済は検品/方針が必要",IF(AND(I37="返金",NOT(AND(OR(K37="確認済",K37="未確認"),OR(M37="確認済",M37="未確認")))),"返金は合意/実績を別確認",IF(AND(I37="未確認",NOT(AND(K37="未確認",M37="未確認"))),"方針未確認の金額区分は未確認",IF(AND(OR(I37="交換",I37="返却",I37="その他"),NOT(AND(K37="対象外",M37="対象外"))),"返金以外は金額区分が対象外",IF(AND(K37="確認済",NOT(IF(ISNUMBER(L37),AND(L37&gt;=0,L37&lt;=1000000000,L37=INT(L37)),FALSE()))),"確認済金額は0〜10億円整数",IF(AND(K37&lt;&gt;"確認済",COUNTA(L37)&gt;0),"未確認/対象外の金額は空欄",IF(AND(M37="確認済",NOT(IF(ISNUMBER(N37),AND(N37&gt;=0,N37&lt;=1000000000,N37=INT(N37)),FALSE()))),"確認済金額は0〜10億円整数",IF(AND(M37&lt;&gt;"確認済",COUNTA(N37)&gt;0),"未確認/対象外の金額は空欄",IF(NOT(IF(ISNUMBER(O37),AND(O37&gt;=43831,O37&lt;=73050,O37=INT(O37)),FALSE())),"記録確認日は時刻なしで必須",IF(OR(C37&gt;O37,O37&gt;返品の確認!$B$3),"受付日≦確認日≦基準日",IF(AND(E37="有効",SUMIFS($G$8:$G$57,$B$8:$B$57,B37,$E$8:$E$57,"有効",$F$8:$F$57,"確認済")&gt;SUMIFS(元出荷明細!$D$8:$D$57,元出荷明細!$A$8:$A$57,B37)),"全有効受取数が元出荷数を超過","確認済み"))))))))))))))))))))))))))),ISNUMBER(W37),W37=IF(V37="確認済み",0,1))),1,IF(W37&lt;&gt;0,0,IF(AND(ISNUMBER(P37),P37=SUMIFS(元出荷明細!$D$8:$D$57,元出荷明細!$A$8:$A$57,B37),ISNUMBER(Q37),Q37=SUMIFS($G$8:$G$57,$B$8:$B$57,B37,$E$8:$E$57,"有効",$F$8:$F$57,"確認済"),ISNUMBER(R37),R37=COUNTIFS($B$8:$B$57,B37,$E$8:$E$57,"有効",$F$8:$F$57,"未確認"),IF(R37&gt;0,ISTEXT(S37),ISNUMBER(S37)),S37=IF(R37&gt;0,"判定保留",P37-Q37),IF(AND(E37="有効",I37="返金",K37="確認済",M37="確認済"),ISNUMBER(T37),ISTEXT(T37)),T37=IF(E37="取消","取消",IF(I37="未確認","判定保留",IF(I37&lt;&gt;"返金","対象外",IF(AND(K37="確認済",M37="確認済"),L37-N37,"判定保留")))),ISTEXT(U37),U37=IF(E37="取消","取消",IF(F37="未確認","受取未確認",IF(H37="未確認","検品未確認",IF(H37="要対応","検品要対応",IF(D37="未確認","理由未確認",IF(I37="未確認","方針未確認",IF(J37="未確認","実物処理未確認",IF(I37&lt;&gt;"返金","照合済",IF(K37="未確認","合意未確認",IF(M37="未確認","実績未確認",IF(T37&gt;0,"未返金",IF(T37&lt;0,"過返金","照合済"))))))))))))),0,1))))</f>
        <v>0</v>
      </c>
    </row>
    <row r="38" customFormat="false" ht="32" hidden="false" customHeight="true" outlineLevel="0" collapsed="false">
      <c r="A38" s="9"/>
      <c r="B38" s="9"/>
      <c r="C38" s="4"/>
      <c r="D38" s="10"/>
      <c r="E38" s="10"/>
      <c r="F38" s="10"/>
      <c r="G38" s="11"/>
      <c r="H38" s="10"/>
      <c r="I38" s="10"/>
      <c r="J38" s="10"/>
      <c r="K38" s="10"/>
      <c r="L38" s="11"/>
      <c r="M38" s="10"/>
      <c r="N38" s="11"/>
      <c r="O38" s="4"/>
      <c r="P38" s="5" t="str">
        <f aca="false">IF(V38="","",IF(W38&lt;&gt;0,NA(),SUMIFS(元出荷明細!$D$8:$D$57,元出荷明細!$A$8:$A$57,B38)))</f>
        <v/>
      </c>
      <c r="Q38" s="5" t="str">
        <f aca="false">IF(V38="","",IF(W38&lt;&gt;0,NA(),SUMIFS($G$8:$G$57,$B$8:$B$57,B38,$E$8:$E$57,"有効",$F$8:$F$57,"確認済")))</f>
        <v/>
      </c>
      <c r="R38" s="5" t="str">
        <f aca="false">IF(V38="","",IF(W38&lt;&gt;0,NA(),COUNTIFS($B$8:$B$57,B38,$E$8:$E$57,"有効",$F$8:$F$57,"未確認")))</f>
        <v/>
      </c>
      <c r="S38" s="6" t="str">
        <f aca="false">IF(V38="","",IF(W38&lt;&gt;0,NA(),IF(R38&gt;0,"判定保留",P38-Q38)))</f>
        <v/>
      </c>
      <c r="T38" s="6" t="str">
        <f aca="false">IF(V38="","",IF(W38&lt;&gt;0,NA(),IF(E38="取消","取消",IF(I38="未確認","判定保留",IF(I38&lt;&gt;"返金","対象外",IF(AND(K38="確認済",M38="確認済"),L38-N38,"判定保留"))))))</f>
        <v/>
      </c>
      <c r="U38" s="8" t="str">
        <f aca="false">IF(V38="","",IF(W38&lt;&gt;0,NA(),IF(E38="取消","取消",IF(F38="未確認","受取未確認",IF(H38="未確認","検品未確認",IF(H38="要対応","検品要対応",IF(D38="未確認","理由未確認",IF(I38="未確認","方針未確認",IF(J38="未確認","実物処理未確認",IF(I38&lt;&gt;"返金","照合済",IF(K38="未確認","合意未確認",IF(M38="未確認","実績未確認",IF(T38&gt;0,"未返金",IF(T38&lt;0,"過返金","照合済"))))))))))))))</f>
        <v/>
      </c>
      <c r="V38" s="8" t="str">
        <f aca="false">IF(COUNTA(A38:O38)=0,"",IF(NOT(AND(ISTEXT(A38),LEN(A38)=8,EXACT(LEFT(A38,4),"RET-"),ISNUMBER(FIND(MID(A38,5,1)&amp;"x","0x1x2x3x4x5x6x7x8x9x")),ISNUMBER(FIND(MID(A38,6,1)&amp;"x","0x1x2x3x4x5x6x7x8x9x")),ISNUMBER(FIND(MID(A38,7,1)&amp;"x","0x1x2x3x4x5x6x7x8x9x")),ISNUMBER(FIND(MID(A38,8,1)&amp;"x","0x1x2x3x4x5x6x7x8x9x")))),"返品IDはRET-と半角数字4桁",IF(COUNTIFS($A$8:$A$57,A38)&gt;1,"返品IDが重複",IF(NOT(AND(ISTEXT(B38),LEN(B38)=8,EXACT(LEFT(B38,4),"SAL-"),ISNUMBER(FIND(MID(B38,5,1)&amp;"x","0x1x2x3x4x5x6x7x8x9x")),ISNUMBER(FIND(MID(B38,6,1)&amp;"x","0x1x2x3x4x5x6x7x8x9x")),ISNUMBER(FIND(MID(B38,7,1)&amp;"x","0x1x2x3x4x5x6x7x8x9x")),ISNUMBER(FIND(MID(B38,8,1)&amp;"x","0x1x2x3x4x5x6x7x8x9x")))),"元明細IDはSAL-と半角数字4桁",IF(COUNTIFS(元出荷明細!$A$8:$A$57,B38)&lt;&gt;1,"元明細が一意にありません",IF(NOT(IF(ISNUMBER(C38),AND(C38&gt;=43831,C38&lt;=73050,C38=INT(C38)),FALSE())),"受付日は時刻なしで必須",IF(C38&lt;SUMIFS(元出荷明細!$C$8:$C$57,元出荷明細!$A$8:$A$57,B38),"受付日は元出荷日以上",IF(NOT(OR(D38="破損",D38="品違い",D38="数量違い",D38="その他",D38="未確認")),"理由を確認",IF(NOT(OR(E38="有効",E38="取消")),"記録状態を確認",IF(NOT(OR(F38="確認済",F38="未確認")),"受取区分を確認",IF(AND(F38="確認済",NOT(IF(ISNUMBER(G38),AND(G38&gt;=1,G38&lt;=1000000,G38=INT(G38)),FALSE()))),"受取数は1〜100万個整数で必須",IF(AND(F38="未確認",COUNTA(G38)&gt;0),"受取未確認の数量は空欄",IF(NOT(OR(H38="確認済",H38="未確認",H38="要対応")),"検品を確認",IF(AND(H38&lt;&gt;"未確認",F38&lt;&gt;"確認済"),"検品前に受取数量を確認",IF(NOT(OR(I38="未確認",I38="返金",I38="交換",I38="返却",I38="その他")),"方針を確認",IF(NOT(OR(J38="確認済",J38="未確認")),"実物処理を確認",IF(AND(J38="確認済",OR(H38&lt;&gt;"確認済",I38="未確認")),"実物処理済は検品/方針が必要",IF(AND(I38="返金",NOT(AND(OR(K38="確認済",K38="未確認"),OR(M38="確認済",M38="未確認")))),"返金は合意/実績を別確認",IF(AND(I38="未確認",NOT(AND(K38="未確認",M38="未確認"))),"方針未確認の金額区分は未確認",IF(AND(OR(I38="交換",I38="返却",I38="その他"),NOT(AND(K38="対象外",M38="対象外"))),"返金以外は金額区分が対象外",IF(AND(K38="確認済",NOT(IF(ISNUMBER(L38),AND(L38&gt;=0,L38&lt;=1000000000,L38=INT(L38)),FALSE()))),"確認済金額は0〜10億円整数",IF(AND(K38&lt;&gt;"確認済",COUNTA(L38)&gt;0),"未確認/対象外の金額は空欄",IF(AND(M38="確認済",NOT(IF(ISNUMBER(N38),AND(N38&gt;=0,N38&lt;=1000000000,N38=INT(N38)),FALSE()))),"確認済金額は0〜10億円整数",IF(AND(M38&lt;&gt;"確認済",COUNTA(N38)&gt;0),"未確認/対象外の金額は空欄",IF(NOT(IF(ISNUMBER(O38),AND(O38&gt;=43831,O38&lt;=73050,O38=INT(O38)),FALSE())),"記録確認日は時刻なしで必須",IF(OR(C38&gt;O38,O38&gt;返品の確認!$B$3),"受付日≦確認日≦基準日",IF(AND(E38="有効",SUMIFS($G$8:$G$57,$B$8:$B$57,B38,$E$8:$E$57,"有効",$F$8:$F$57,"確認済")&gt;SUMIFS(元出荷明細!$D$8:$D$57,元出荷明細!$A$8:$A$57,B38)),"全有効受取数が元出荷数を超過","確認済み")))))))))))))))))))))))))))</f>
        <v/>
      </c>
      <c r="W38" s="12" t="str">
        <f aca="false">IF(V38="","",IF(V38="確認済み",0,1))</f>
        <v/>
      </c>
      <c r="X38" s="12" t="n">
        <f aca="false">IF(COUNTA(A38:O38)=0,IF(AND(V38="",W38="",P38="",Q38="",R38="",S38="",T38="",U38=""),0,1),IF(NOT(AND(ISTEXT(V38),V38=IF(COUNTA(A38:O38)=0,"",IF(NOT(AND(ISTEXT(A38),LEN(A38)=8,EXACT(LEFT(A38,4),"RET-"),ISNUMBER(FIND(MID(A38,5,1)&amp;"x","0x1x2x3x4x5x6x7x8x9x")),ISNUMBER(FIND(MID(A38,6,1)&amp;"x","0x1x2x3x4x5x6x7x8x9x")),ISNUMBER(FIND(MID(A38,7,1)&amp;"x","0x1x2x3x4x5x6x7x8x9x")),ISNUMBER(FIND(MID(A38,8,1)&amp;"x","0x1x2x3x4x5x6x7x8x9x")))),"返品IDはRET-と半角数字4桁",IF(COUNTIFS($A$8:$A$57,A38)&gt;1,"返品IDが重複",IF(NOT(AND(ISTEXT(B38),LEN(B38)=8,EXACT(LEFT(B38,4),"SAL-"),ISNUMBER(FIND(MID(B38,5,1)&amp;"x","0x1x2x3x4x5x6x7x8x9x")),ISNUMBER(FIND(MID(B38,6,1)&amp;"x","0x1x2x3x4x5x6x7x8x9x")),ISNUMBER(FIND(MID(B38,7,1)&amp;"x","0x1x2x3x4x5x6x7x8x9x")),ISNUMBER(FIND(MID(B38,8,1)&amp;"x","0x1x2x3x4x5x6x7x8x9x")))),"元明細IDはSAL-と半角数字4桁",IF(COUNTIFS(元出荷明細!$A$8:$A$57,B38)&lt;&gt;1,"元明細が一意にありません",IF(NOT(IF(ISNUMBER(C38),AND(C38&gt;=43831,C38&lt;=73050,C38=INT(C38)),FALSE())),"受付日は時刻なしで必須",IF(C38&lt;SUMIFS(元出荷明細!$C$8:$C$57,元出荷明細!$A$8:$A$57,B38),"受付日は元出荷日以上",IF(NOT(OR(D38="破損",D38="品違い",D38="数量違い",D38="その他",D38="未確認")),"理由を確認",IF(NOT(OR(E38="有効",E38="取消")),"記録状態を確認",IF(NOT(OR(F38="確認済",F38="未確認")),"受取区分を確認",IF(AND(F38="確認済",NOT(IF(ISNUMBER(G38),AND(G38&gt;=1,G38&lt;=1000000,G38=INT(G38)),FALSE()))),"受取数は1〜100万個整数で必須",IF(AND(F38="未確認",COUNTA(G38)&gt;0),"受取未確認の数量は空欄",IF(NOT(OR(H38="確認済",H38="未確認",H38="要対応")),"検品を確認",IF(AND(H38&lt;&gt;"未確認",F38&lt;&gt;"確認済"),"検品前に受取数量を確認",IF(NOT(OR(I38="未確認",I38="返金",I38="交換",I38="返却",I38="その他")),"方針を確認",IF(NOT(OR(J38="確認済",J38="未確認")),"実物処理を確認",IF(AND(J38="確認済",OR(H38&lt;&gt;"確認済",I38="未確認")),"実物処理済は検品/方針が必要",IF(AND(I38="返金",NOT(AND(OR(K38="確認済",K38="未確認"),OR(M38="確認済",M38="未確認")))),"返金は合意/実績を別確認",IF(AND(I38="未確認",NOT(AND(K38="未確認",M38="未確認"))),"方針未確認の金額区分は未確認",IF(AND(OR(I38="交換",I38="返却",I38="その他"),NOT(AND(K38="対象外",M38="対象外"))),"返金以外は金額区分が対象外",IF(AND(K38="確認済",NOT(IF(ISNUMBER(L38),AND(L38&gt;=0,L38&lt;=1000000000,L38=INT(L38)),FALSE()))),"確認済金額は0〜10億円整数",IF(AND(K38&lt;&gt;"確認済",COUNTA(L38)&gt;0),"未確認/対象外の金額は空欄",IF(AND(M38="確認済",NOT(IF(ISNUMBER(N38),AND(N38&gt;=0,N38&lt;=1000000000,N38=INT(N38)),FALSE()))),"確認済金額は0〜10億円整数",IF(AND(M38&lt;&gt;"確認済",COUNTA(N38)&gt;0),"未確認/対象外の金額は空欄",IF(NOT(IF(ISNUMBER(O38),AND(O38&gt;=43831,O38&lt;=73050,O38=INT(O38)),FALSE())),"記録確認日は時刻なしで必須",IF(OR(C38&gt;O38,O38&gt;返品の確認!$B$3),"受付日≦確認日≦基準日",IF(AND(E38="有効",SUMIFS($G$8:$G$57,$B$8:$B$57,B38,$E$8:$E$57,"有効",$F$8:$F$57,"確認済")&gt;SUMIFS(元出荷明細!$D$8:$D$57,元出荷明細!$A$8:$A$57,B38)),"全有効受取数が元出荷数を超過","確認済み"))))))))))))))))))))))))))),ISNUMBER(W38),W38=IF(V38="確認済み",0,1))),1,IF(W38&lt;&gt;0,0,IF(AND(ISNUMBER(P38),P38=SUMIFS(元出荷明細!$D$8:$D$57,元出荷明細!$A$8:$A$57,B38),ISNUMBER(Q38),Q38=SUMIFS($G$8:$G$57,$B$8:$B$57,B38,$E$8:$E$57,"有効",$F$8:$F$57,"確認済"),ISNUMBER(R38),R38=COUNTIFS($B$8:$B$57,B38,$E$8:$E$57,"有効",$F$8:$F$57,"未確認"),IF(R38&gt;0,ISTEXT(S38),ISNUMBER(S38)),S38=IF(R38&gt;0,"判定保留",P38-Q38),IF(AND(E38="有効",I38="返金",K38="確認済",M38="確認済"),ISNUMBER(T38),ISTEXT(T38)),T38=IF(E38="取消","取消",IF(I38="未確認","判定保留",IF(I38&lt;&gt;"返金","対象外",IF(AND(K38="確認済",M38="確認済"),L38-N38,"判定保留")))),ISTEXT(U38),U38=IF(E38="取消","取消",IF(F38="未確認","受取未確認",IF(H38="未確認","検品未確認",IF(H38="要対応","検品要対応",IF(D38="未確認","理由未確認",IF(I38="未確認","方針未確認",IF(J38="未確認","実物処理未確認",IF(I38&lt;&gt;"返金","照合済",IF(K38="未確認","合意未確認",IF(M38="未確認","実績未確認",IF(T38&gt;0,"未返金",IF(T38&lt;0,"過返金","照合済"))))))))))))),0,1))))</f>
        <v>0</v>
      </c>
    </row>
    <row r="39" customFormat="false" ht="32" hidden="false" customHeight="true" outlineLevel="0" collapsed="false">
      <c r="A39" s="9"/>
      <c r="B39" s="9"/>
      <c r="C39" s="4"/>
      <c r="D39" s="10"/>
      <c r="E39" s="10"/>
      <c r="F39" s="10"/>
      <c r="G39" s="11"/>
      <c r="H39" s="10"/>
      <c r="I39" s="10"/>
      <c r="J39" s="10"/>
      <c r="K39" s="10"/>
      <c r="L39" s="11"/>
      <c r="M39" s="10"/>
      <c r="N39" s="11"/>
      <c r="O39" s="4"/>
      <c r="P39" s="5" t="str">
        <f aca="false">IF(V39="","",IF(W39&lt;&gt;0,NA(),SUMIFS(元出荷明細!$D$8:$D$57,元出荷明細!$A$8:$A$57,B39)))</f>
        <v/>
      </c>
      <c r="Q39" s="5" t="str">
        <f aca="false">IF(V39="","",IF(W39&lt;&gt;0,NA(),SUMIFS($G$8:$G$57,$B$8:$B$57,B39,$E$8:$E$57,"有効",$F$8:$F$57,"確認済")))</f>
        <v/>
      </c>
      <c r="R39" s="5" t="str">
        <f aca="false">IF(V39="","",IF(W39&lt;&gt;0,NA(),COUNTIFS($B$8:$B$57,B39,$E$8:$E$57,"有効",$F$8:$F$57,"未確認")))</f>
        <v/>
      </c>
      <c r="S39" s="6" t="str">
        <f aca="false">IF(V39="","",IF(W39&lt;&gt;0,NA(),IF(R39&gt;0,"判定保留",P39-Q39)))</f>
        <v/>
      </c>
      <c r="T39" s="6" t="str">
        <f aca="false">IF(V39="","",IF(W39&lt;&gt;0,NA(),IF(E39="取消","取消",IF(I39="未確認","判定保留",IF(I39&lt;&gt;"返金","対象外",IF(AND(K39="確認済",M39="確認済"),L39-N39,"判定保留"))))))</f>
        <v/>
      </c>
      <c r="U39" s="8" t="str">
        <f aca="false">IF(V39="","",IF(W39&lt;&gt;0,NA(),IF(E39="取消","取消",IF(F39="未確認","受取未確認",IF(H39="未確認","検品未確認",IF(H39="要対応","検品要対応",IF(D39="未確認","理由未確認",IF(I39="未確認","方針未確認",IF(J39="未確認","実物処理未確認",IF(I39&lt;&gt;"返金","照合済",IF(K39="未確認","合意未確認",IF(M39="未確認","実績未確認",IF(T39&gt;0,"未返金",IF(T39&lt;0,"過返金","照合済"))))))))))))))</f>
        <v/>
      </c>
      <c r="V39" s="8" t="str">
        <f aca="false">IF(COUNTA(A39:O39)=0,"",IF(NOT(AND(ISTEXT(A39),LEN(A39)=8,EXACT(LEFT(A39,4),"RET-"),ISNUMBER(FIND(MID(A39,5,1)&amp;"x","0x1x2x3x4x5x6x7x8x9x")),ISNUMBER(FIND(MID(A39,6,1)&amp;"x","0x1x2x3x4x5x6x7x8x9x")),ISNUMBER(FIND(MID(A39,7,1)&amp;"x","0x1x2x3x4x5x6x7x8x9x")),ISNUMBER(FIND(MID(A39,8,1)&amp;"x","0x1x2x3x4x5x6x7x8x9x")))),"返品IDはRET-と半角数字4桁",IF(COUNTIFS($A$8:$A$57,A39)&gt;1,"返品IDが重複",IF(NOT(AND(ISTEXT(B39),LEN(B39)=8,EXACT(LEFT(B39,4),"SAL-"),ISNUMBER(FIND(MID(B39,5,1)&amp;"x","0x1x2x3x4x5x6x7x8x9x")),ISNUMBER(FIND(MID(B39,6,1)&amp;"x","0x1x2x3x4x5x6x7x8x9x")),ISNUMBER(FIND(MID(B39,7,1)&amp;"x","0x1x2x3x4x5x6x7x8x9x")),ISNUMBER(FIND(MID(B39,8,1)&amp;"x","0x1x2x3x4x5x6x7x8x9x")))),"元明細IDはSAL-と半角数字4桁",IF(COUNTIFS(元出荷明細!$A$8:$A$57,B39)&lt;&gt;1,"元明細が一意にありません",IF(NOT(IF(ISNUMBER(C39),AND(C39&gt;=43831,C39&lt;=73050,C39=INT(C39)),FALSE())),"受付日は時刻なしで必須",IF(C39&lt;SUMIFS(元出荷明細!$C$8:$C$57,元出荷明細!$A$8:$A$57,B39),"受付日は元出荷日以上",IF(NOT(OR(D39="破損",D39="品違い",D39="数量違い",D39="その他",D39="未確認")),"理由を確認",IF(NOT(OR(E39="有効",E39="取消")),"記録状態を確認",IF(NOT(OR(F39="確認済",F39="未確認")),"受取区分を確認",IF(AND(F39="確認済",NOT(IF(ISNUMBER(G39),AND(G39&gt;=1,G39&lt;=1000000,G39=INT(G39)),FALSE()))),"受取数は1〜100万個整数で必須",IF(AND(F39="未確認",COUNTA(G39)&gt;0),"受取未確認の数量は空欄",IF(NOT(OR(H39="確認済",H39="未確認",H39="要対応")),"検品を確認",IF(AND(H39&lt;&gt;"未確認",F39&lt;&gt;"確認済"),"検品前に受取数量を確認",IF(NOT(OR(I39="未確認",I39="返金",I39="交換",I39="返却",I39="その他")),"方針を確認",IF(NOT(OR(J39="確認済",J39="未確認")),"実物処理を確認",IF(AND(J39="確認済",OR(H39&lt;&gt;"確認済",I39="未確認")),"実物処理済は検品/方針が必要",IF(AND(I39="返金",NOT(AND(OR(K39="確認済",K39="未確認"),OR(M39="確認済",M39="未確認")))),"返金は合意/実績を別確認",IF(AND(I39="未確認",NOT(AND(K39="未確認",M39="未確認"))),"方針未確認の金額区分は未確認",IF(AND(OR(I39="交換",I39="返却",I39="その他"),NOT(AND(K39="対象外",M39="対象外"))),"返金以外は金額区分が対象外",IF(AND(K39="確認済",NOT(IF(ISNUMBER(L39),AND(L39&gt;=0,L39&lt;=1000000000,L39=INT(L39)),FALSE()))),"確認済金額は0〜10億円整数",IF(AND(K39&lt;&gt;"確認済",COUNTA(L39)&gt;0),"未確認/対象外の金額は空欄",IF(AND(M39="確認済",NOT(IF(ISNUMBER(N39),AND(N39&gt;=0,N39&lt;=1000000000,N39=INT(N39)),FALSE()))),"確認済金額は0〜10億円整数",IF(AND(M39&lt;&gt;"確認済",COUNTA(N39)&gt;0),"未確認/対象外の金額は空欄",IF(NOT(IF(ISNUMBER(O39),AND(O39&gt;=43831,O39&lt;=73050,O39=INT(O39)),FALSE())),"記録確認日は時刻なしで必須",IF(OR(C39&gt;O39,O39&gt;返品の確認!$B$3),"受付日≦確認日≦基準日",IF(AND(E39="有効",SUMIFS($G$8:$G$57,$B$8:$B$57,B39,$E$8:$E$57,"有効",$F$8:$F$57,"確認済")&gt;SUMIFS(元出荷明細!$D$8:$D$57,元出荷明細!$A$8:$A$57,B39)),"全有効受取数が元出荷数を超過","確認済み")))))))))))))))))))))))))))</f>
        <v/>
      </c>
      <c r="W39" s="12" t="str">
        <f aca="false">IF(V39="","",IF(V39="確認済み",0,1))</f>
        <v/>
      </c>
      <c r="X39" s="12" t="n">
        <f aca="false">IF(COUNTA(A39:O39)=0,IF(AND(V39="",W39="",P39="",Q39="",R39="",S39="",T39="",U39=""),0,1),IF(NOT(AND(ISTEXT(V39),V39=IF(COUNTA(A39:O39)=0,"",IF(NOT(AND(ISTEXT(A39),LEN(A39)=8,EXACT(LEFT(A39,4),"RET-"),ISNUMBER(FIND(MID(A39,5,1)&amp;"x","0x1x2x3x4x5x6x7x8x9x")),ISNUMBER(FIND(MID(A39,6,1)&amp;"x","0x1x2x3x4x5x6x7x8x9x")),ISNUMBER(FIND(MID(A39,7,1)&amp;"x","0x1x2x3x4x5x6x7x8x9x")),ISNUMBER(FIND(MID(A39,8,1)&amp;"x","0x1x2x3x4x5x6x7x8x9x")))),"返品IDはRET-と半角数字4桁",IF(COUNTIFS($A$8:$A$57,A39)&gt;1,"返品IDが重複",IF(NOT(AND(ISTEXT(B39),LEN(B39)=8,EXACT(LEFT(B39,4),"SAL-"),ISNUMBER(FIND(MID(B39,5,1)&amp;"x","0x1x2x3x4x5x6x7x8x9x")),ISNUMBER(FIND(MID(B39,6,1)&amp;"x","0x1x2x3x4x5x6x7x8x9x")),ISNUMBER(FIND(MID(B39,7,1)&amp;"x","0x1x2x3x4x5x6x7x8x9x")),ISNUMBER(FIND(MID(B39,8,1)&amp;"x","0x1x2x3x4x5x6x7x8x9x")))),"元明細IDはSAL-と半角数字4桁",IF(COUNTIFS(元出荷明細!$A$8:$A$57,B39)&lt;&gt;1,"元明細が一意にありません",IF(NOT(IF(ISNUMBER(C39),AND(C39&gt;=43831,C39&lt;=73050,C39=INT(C39)),FALSE())),"受付日は時刻なしで必須",IF(C39&lt;SUMIFS(元出荷明細!$C$8:$C$57,元出荷明細!$A$8:$A$57,B39),"受付日は元出荷日以上",IF(NOT(OR(D39="破損",D39="品違い",D39="数量違い",D39="その他",D39="未確認")),"理由を確認",IF(NOT(OR(E39="有効",E39="取消")),"記録状態を確認",IF(NOT(OR(F39="確認済",F39="未確認")),"受取区分を確認",IF(AND(F39="確認済",NOT(IF(ISNUMBER(G39),AND(G39&gt;=1,G39&lt;=1000000,G39=INT(G39)),FALSE()))),"受取数は1〜100万個整数で必須",IF(AND(F39="未確認",COUNTA(G39)&gt;0),"受取未確認の数量は空欄",IF(NOT(OR(H39="確認済",H39="未確認",H39="要対応")),"検品を確認",IF(AND(H39&lt;&gt;"未確認",F39&lt;&gt;"確認済"),"検品前に受取数量を確認",IF(NOT(OR(I39="未確認",I39="返金",I39="交換",I39="返却",I39="その他")),"方針を確認",IF(NOT(OR(J39="確認済",J39="未確認")),"実物処理を確認",IF(AND(J39="確認済",OR(H39&lt;&gt;"確認済",I39="未確認")),"実物処理済は検品/方針が必要",IF(AND(I39="返金",NOT(AND(OR(K39="確認済",K39="未確認"),OR(M39="確認済",M39="未確認")))),"返金は合意/実績を別確認",IF(AND(I39="未確認",NOT(AND(K39="未確認",M39="未確認"))),"方針未確認の金額区分は未確認",IF(AND(OR(I39="交換",I39="返却",I39="その他"),NOT(AND(K39="対象外",M39="対象外"))),"返金以外は金額区分が対象外",IF(AND(K39="確認済",NOT(IF(ISNUMBER(L39),AND(L39&gt;=0,L39&lt;=1000000000,L39=INT(L39)),FALSE()))),"確認済金額は0〜10億円整数",IF(AND(K39&lt;&gt;"確認済",COUNTA(L39)&gt;0),"未確認/対象外の金額は空欄",IF(AND(M39="確認済",NOT(IF(ISNUMBER(N39),AND(N39&gt;=0,N39&lt;=1000000000,N39=INT(N39)),FALSE()))),"確認済金額は0〜10億円整数",IF(AND(M39&lt;&gt;"確認済",COUNTA(N39)&gt;0),"未確認/対象外の金額は空欄",IF(NOT(IF(ISNUMBER(O39),AND(O39&gt;=43831,O39&lt;=73050,O39=INT(O39)),FALSE())),"記録確認日は時刻なしで必須",IF(OR(C39&gt;O39,O39&gt;返品の確認!$B$3),"受付日≦確認日≦基準日",IF(AND(E39="有効",SUMIFS($G$8:$G$57,$B$8:$B$57,B39,$E$8:$E$57,"有効",$F$8:$F$57,"確認済")&gt;SUMIFS(元出荷明細!$D$8:$D$57,元出荷明細!$A$8:$A$57,B39)),"全有効受取数が元出荷数を超過","確認済み"))))))))))))))))))))))))))),ISNUMBER(W39),W39=IF(V39="確認済み",0,1))),1,IF(W39&lt;&gt;0,0,IF(AND(ISNUMBER(P39),P39=SUMIFS(元出荷明細!$D$8:$D$57,元出荷明細!$A$8:$A$57,B39),ISNUMBER(Q39),Q39=SUMIFS($G$8:$G$57,$B$8:$B$57,B39,$E$8:$E$57,"有効",$F$8:$F$57,"確認済"),ISNUMBER(R39),R39=COUNTIFS($B$8:$B$57,B39,$E$8:$E$57,"有効",$F$8:$F$57,"未確認"),IF(R39&gt;0,ISTEXT(S39),ISNUMBER(S39)),S39=IF(R39&gt;0,"判定保留",P39-Q39),IF(AND(E39="有効",I39="返金",K39="確認済",M39="確認済"),ISNUMBER(T39),ISTEXT(T39)),T39=IF(E39="取消","取消",IF(I39="未確認","判定保留",IF(I39&lt;&gt;"返金","対象外",IF(AND(K39="確認済",M39="確認済"),L39-N39,"判定保留")))),ISTEXT(U39),U39=IF(E39="取消","取消",IF(F39="未確認","受取未確認",IF(H39="未確認","検品未確認",IF(H39="要対応","検品要対応",IF(D39="未確認","理由未確認",IF(I39="未確認","方針未確認",IF(J39="未確認","実物処理未確認",IF(I39&lt;&gt;"返金","照合済",IF(K39="未確認","合意未確認",IF(M39="未確認","実績未確認",IF(T39&gt;0,"未返金",IF(T39&lt;0,"過返金","照合済"))))))))))))),0,1))))</f>
        <v>0</v>
      </c>
    </row>
    <row r="40" customFormat="false" ht="32" hidden="false" customHeight="true" outlineLevel="0" collapsed="false">
      <c r="A40" s="9"/>
      <c r="B40" s="9"/>
      <c r="C40" s="4"/>
      <c r="D40" s="10"/>
      <c r="E40" s="10"/>
      <c r="F40" s="10"/>
      <c r="G40" s="11"/>
      <c r="H40" s="10"/>
      <c r="I40" s="10"/>
      <c r="J40" s="10"/>
      <c r="K40" s="10"/>
      <c r="L40" s="11"/>
      <c r="M40" s="10"/>
      <c r="N40" s="11"/>
      <c r="O40" s="4"/>
      <c r="P40" s="5" t="str">
        <f aca="false">IF(V40="","",IF(W40&lt;&gt;0,NA(),SUMIFS(元出荷明細!$D$8:$D$57,元出荷明細!$A$8:$A$57,B40)))</f>
        <v/>
      </c>
      <c r="Q40" s="5" t="str">
        <f aca="false">IF(V40="","",IF(W40&lt;&gt;0,NA(),SUMIFS($G$8:$G$57,$B$8:$B$57,B40,$E$8:$E$57,"有効",$F$8:$F$57,"確認済")))</f>
        <v/>
      </c>
      <c r="R40" s="5" t="str">
        <f aca="false">IF(V40="","",IF(W40&lt;&gt;0,NA(),COUNTIFS($B$8:$B$57,B40,$E$8:$E$57,"有効",$F$8:$F$57,"未確認")))</f>
        <v/>
      </c>
      <c r="S40" s="6" t="str">
        <f aca="false">IF(V40="","",IF(W40&lt;&gt;0,NA(),IF(R40&gt;0,"判定保留",P40-Q40)))</f>
        <v/>
      </c>
      <c r="T40" s="6" t="str">
        <f aca="false">IF(V40="","",IF(W40&lt;&gt;0,NA(),IF(E40="取消","取消",IF(I40="未確認","判定保留",IF(I40&lt;&gt;"返金","対象外",IF(AND(K40="確認済",M40="確認済"),L40-N40,"判定保留"))))))</f>
        <v/>
      </c>
      <c r="U40" s="8" t="str">
        <f aca="false">IF(V40="","",IF(W40&lt;&gt;0,NA(),IF(E40="取消","取消",IF(F40="未確認","受取未確認",IF(H40="未確認","検品未確認",IF(H40="要対応","検品要対応",IF(D40="未確認","理由未確認",IF(I40="未確認","方針未確認",IF(J40="未確認","実物処理未確認",IF(I40&lt;&gt;"返金","照合済",IF(K40="未確認","合意未確認",IF(M40="未確認","実績未確認",IF(T40&gt;0,"未返金",IF(T40&lt;0,"過返金","照合済"))))))))))))))</f>
        <v/>
      </c>
      <c r="V40" s="8" t="str">
        <f aca="false">IF(COUNTA(A40:O40)=0,"",IF(NOT(AND(ISTEXT(A40),LEN(A40)=8,EXACT(LEFT(A40,4),"RET-"),ISNUMBER(FIND(MID(A40,5,1)&amp;"x","0x1x2x3x4x5x6x7x8x9x")),ISNUMBER(FIND(MID(A40,6,1)&amp;"x","0x1x2x3x4x5x6x7x8x9x")),ISNUMBER(FIND(MID(A40,7,1)&amp;"x","0x1x2x3x4x5x6x7x8x9x")),ISNUMBER(FIND(MID(A40,8,1)&amp;"x","0x1x2x3x4x5x6x7x8x9x")))),"返品IDはRET-と半角数字4桁",IF(COUNTIFS($A$8:$A$57,A40)&gt;1,"返品IDが重複",IF(NOT(AND(ISTEXT(B40),LEN(B40)=8,EXACT(LEFT(B40,4),"SAL-"),ISNUMBER(FIND(MID(B40,5,1)&amp;"x","0x1x2x3x4x5x6x7x8x9x")),ISNUMBER(FIND(MID(B40,6,1)&amp;"x","0x1x2x3x4x5x6x7x8x9x")),ISNUMBER(FIND(MID(B40,7,1)&amp;"x","0x1x2x3x4x5x6x7x8x9x")),ISNUMBER(FIND(MID(B40,8,1)&amp;"x","0x1x2x3x4x5x6x7x8x9x")))),"元明細IDはSAL-と半角数字4桁",IF(COUNTIFS(元出荷明細!$A$8:$A$57,B40)&lt;&gt;1,"元明細が一意にありません",IF(NOT(IF(ISNUMBER(C40),AND(C40&gt;=43831,C40&lt;=73050,C40=INT(C40)),FALSE())),"受付日は時刻なしで必須",IF(C40&lt;SUMIFS(元出荷明細!$C$8:$C$57,元出荷明細!$A$8:$A$57,B40),"受付日は元出荷日以上",IF(NOT(OR(D40="破損",D40="品違い",D40="数量違い",D40="その他",D40="未確認")),"理由を確認",IF(NOT(OR(E40="有効",E40="取消")),"記録状態を確認",IF(NOT(OR(F40="確認済",F40="未確認")),"受取区分を確認",IF(AND(F40="確認済",NOT(IF(ISNUMBER(G40),AND(G40&gt;=1,G40&lt;=1000000,G40=INT(G40)),FALSE()))),"受取数は1〜100万個整数で必須",IF(AND(F40="未確認",COUNTA(G40)&gt;0),"受取未確認の数量は空欄",IF(NOT(OR(H40="確認済",H40="未確認",H40="要対応")),"検品を確認",IF(AND(H40&lt;&gt;"未確認",F40&lt;&gt;"確認済"),"検品前に受取数量を確認",IF(NOT(OR(I40="未確認",I40="返金",I40="交換",I40="返却",I40="その他")),"方針を確認",IF(NOT(OR(J40="確認済",J40="未確認")),"実物処理を確認",IF(AND(J40="確認済",OR(H40&lt;&gt;"確認済",I40="未確認")),"実物処理済は検品/方針が必要",IF(AND(I40="返金",NOT(AND(OR(K40="確認済",K40="未確認"),OR(M40="確認済",M40="未確認")))),"返金は合意/実績を別確認",IF(AND(I40="未確認",NOT(AND(K40="未確認",M40="未確認"))),"方針未確認の金額区分は未確認",IF(AND(OR(I40="交換",I40="返却",I40="その他"),NOT(AND(K40="対象外",M40="対象外"))),"返金以外は金額区分が対象外",IF(AND(K40="確認済",NOT(IF(ISNUMBER(L40),AND(L40&gt;=0,L40&lt;=1000000000,L40=INT(L40)),FALSE()))),"確認済金額は0〜10億円整数",IF(AND(K40&lt;&gt;"確認済",COUNTA(L40)&gt;0),"未確認/対象外の金額は空欄",IF(AND(M40="確認済",NOT(IF(ISNUMBER(N40),AND(N40&gt;=0,N40&lt;=1000000000,N40=INT(N40)),FALSE()))),"確認済金額は0〜10億円整数",IF(AND(M40&lt;&gt;"確認済",COUNTA(N40)&gt;0),"未確認/対象外の金額は空欄",IF(NOT(IF(ISNUMBER(O40),AND(O40&gt;=43831,O40&lt;=73050,O40=INT(O40)),FALSE())),"記録確認日は時刻なしで必須",IF(OR(C40&gt;O40,O40&gt;返品の確認!$B$3),"受付日≦確認日≦基準日",IF(AND(E40="有効",SUMIFS($G$8:$G$57,$B$8:$B$57,B40,$E$8:$E$57,"有効",$F$8:$F$57,"確認済")&gt;SUMIFS(元出荷明細!$D$8:$D$57,元出荷明細!$A$8:$A$57,B40)),"全有効受取数が元出荷数を超過","確認済み")))))))))))))))))))))))))))</f>
        <v/>
      </c>
      <c r="W40" s="12" t="str">
        <f aca="false">IF(V40="","",IF(V40="確認済み",0,1))</f>
        <v/>
      </c>
      <c r="X40" s="12" t="n">
        <f aca="false">IF(COUNTA(A40:O40)=0,IF(AND(V40="",W40="",P40="",Q40="",R40="",S40="",T40="",U40=""),0,1),IF(NOT(AND(ISTEXT(V40),V40=IF(COUNTA(A40:O40)=0,"",IF(NOT(AND(ISTEXT(A40),LEN(A40)=8,EXACT(LEFT(A40,4),"RET-"),ISNUMBER(FIND(MID(A40,5,1)&amp;"x","0x1x2x3x4x5x6x7x8x9x")),ISNUMBER(FIND(MID(A40,6,1)&amp;"x","0x1x2x3x4x5x6x7x8x9x")),ISNUMBER(FIND(MID(A40,7,1)&amp;"x","0x1x2x3x4x5x6x7x8x9x")),ISNUMBER(FIND(MID(A40,8,1)&amp;"x","0x1x2x3x4x5x6x7x8x9x")))),"返品IDはRET-と半角数字4桁",IF(COUNTIFS($A$8:$A$57,A40)&gt;1,"返品IDが重複",IF(NOT(AND(ISTEXT(B40),LEN(B40)=8,EXACT(LEFT(B40,4),"SAL-"),ISNUMBER(FIND(MID(B40,5,1)&amp;"x","0x1x2x3x4x5x6x7x8x9x")),ISNUMBER(FIND(MID(B40,6,1)&amp;"x","0x1x2x3x4x5x6x7x8x9x")),ISNUMBER(FIND(MID(B40,7,1)&amp;"x","0x1x2x3x4x5x6x7x8x9x")),ISNUMBER(FIND(MID(B40,8,1)&amp;"x","0x1x2x3x4x5x6x7x8x9x")))),"元明細IDはSAL-と半角数字4桁",IF(COUNTIFS(元出荷明細!$A$8:$A$57,B40)&lt;&gt;1,"元明細が一意にありません",IF(NOT(IF(ISNUMBER(C40),AND(C40&gt;=43831,C40&lt;=73050,C40=INT(C40)),FALSE())),"受付日は時刻なしで必須",IF(C40&lt;SUMIFS(元出荷明細!$C$8:$C$57,元出荷明細!$A$8:$A$57,B40),"受付日は元出荷日以上",IF(NOT(OR(D40="破損",D40="品違い",D40="数量違い",D40="その他",D40="未確認")),"理由を確認",IF(NOT(OR(E40="有効",E40="取消")),"記録状態を確認",IF(NOT(OR(F40="確認済",F40="未確認")),"受取区分を確認",IF(AND(F40="確認済",NOT(IF(ISNUMBER(G40),AND(G40&gt;=1,G40&lt;=1000000,G40=INT(G40)),FALSE()))),"受取数は1〜100万個整数で必須",IF(AND(F40="未確認",COUNTA(G40)&gt;0),"受取未確認の数量は空欄",IF(NOT(OR(H40="確認済",H40="未確認",H40="要対応")),"検品を確認",IF(AND(H40&lt;&gt;"未確認",F40&lt;&gt;"確認済"),"検品前に受取数量を確認",IF(NOT(OR(I40="未確認",I40="返金",I40="交換",I40="返却",I40="その他")),"方針を確認",IF(NOT(OR(J40="確認済",J40="未確認")),"実物処理を確認",IF(AND(J40="確認済",OR(H40&lt;&gt;"確認済",I40="未確認")),"実物処理済は検品/方針が必要",IF(AND(I40="返金",NOT(AND(OR(K40="確認済",K40="未確認"),OR(M40="確認済",M40="未確認")))),"返金は合意/実績を別確認",IF(AND(I40="未確認",NOT(AND(K40="未確認",M40="未確認"))),"方針未確認の金額区分は未確認",IF(AND(OR(I40="交換",I40="返却",I40="その他"),NOT(AND(K40="対象外",M40="対象外"))),"返金以外は金額区分が対象外",IF(AND(K40="確認済",NOT(IF(ISNUMBER(L40),AND(L40&gt;=0,L40&lt;=1000000000,L40=INT(L40)),FALSE()))),"確認済金額は0〜10億円整数",IF(AND(K40&lt;&gt;"確認済",COUNTA(L40)&gt;0),"未確認/対象外の金額は空欄",IF(AND(M40="確認済",NOT(IF(ISNUMBER(N40),AND(N40&gt;=0,N40&lt;=1000000000,N40=INT(N40)),FALSE()))),"確認済金額は0〜10億円整数",IF(AND(M40&lt;&gt;"確認済",COUNTA(N40)&gt;0),"未確認/対象外の金額は空欄",IF(NOT(IF(ISNUMBER(O40),AND(O40&gt;=43831,O40&lt;=73050,O40=INT(O40)),FALSE())),"記録確認日は時刻なしで必須",IF(OR(C40&gt;O40,O40&gt;返品の確認!$B$3),"受付日≦確認日≦基準日",IF(AND(E40="有効",SUMIFS($G$8:$G$57,$B$8:$B$57,B40,$E$8:$E$57,"有効",$F$8:$F$57,"確認済")&gt;SUMIFS(元出荷明細!$D$8:$D$57,元出荷明細!$A$8:$A$57,B40)),"全有効受取数が元出荷数を超過","確認済み"))))))))))))))))))))))))))),ISNUMBER(W40),W40=IF(V40="確認済み",0,1))),1,IF(W40&lt;&gt;0,0,IF(AND(ISNUMBER(P40),P40=SUMIFS(元出荷明細!$D$8:$D$57,元出荷明細!$A$8:$A$57,B40),ISNUMBER(Q40),Q40=SUMIFS($G$8:$G$57,$B$8:$B$57,B40,$E$8:$E$57,"有効",$F$8:$F$57,"確認済"),ISNUMBER(R40),R40=COUNTIFS($B$8:$B$57,B40,$E$8:$E$57,"有効",$F$8:$F$57,"未確認"),IF(R40&gt;0,ISTEXT(S40),ISNUMBER(S40)),S40=IF(R40&gt;0,"判定保留",P40-Q40),IF(AND(E40="有効",I40="返金",K40="確認済",M40="確認済"),ISNUMBER(T40),ISTEXT(T40)),T40=IF(E40="取消","取消",IF(I40="未確認","判定保留",IF(I40&lt;&gt;"返金","対象外",IF(AND(K40="確認済",M40="確認済"),L40-N40,"判定保留")))),ISTEXT(U40),U40=IF(E40="取消","取消",IF(F40="未確認","受取未確認",IF(H40="未確認","検品未確認",IF(H40="要対応","検品要対応",IF(D40="未確認","理由未確認",IF(I40="未確認","方針未確認",IF(J40="未確認","実物処理未確認",IF(I40&lt;&gt;"返金","照合済",IF(K40="未確認","合意未確認",IF(M40="未確認","実績未確認",IF(T40&gt;0,"未返金",IF(T40&lt;0,"過返金","照合済"))))))))))))),0,1))))</f>
        <v>0</v>
      </c>
    </row>
    <row r="41" customFormat="false" ht="32" hidden="false" customHeight="true" outlineLevel="0" collapsed="false">
      <c r="A41" s="9"/>
      <c r="B41" s="9"/>
      <c r="C41" s="4"/>
      <c r="D41" s="10"/>
      <c r="E41" s="10"/>
      <c r="F41" s="10"/>
      <c r="G41" s="11"/>
      <c r="H41" s="10"/>
      <c r="I41" s="10"/>
      <c r="J41" s="10"/>
      <c r="K41" s="10"/>
      <c r="L41" s="11"/>
      <c r="M41" s="10"/>
      <c r="N41" s="11"/>
      <c r="O41" s="4"/>
      <c r="P41" s="5" t="str">
        <f aca="false">IF(V41="","",IF(W41&lt;&gt;0,NA(),SUMIFS(元出荷明細!$D$8:$D$57,元出荷明細!$A$8:$A$57,B41)))</f>
        <v/>
      </c>
      <c r="Q41" s="5" t="str">
        <f aca="false">IF(V41="","",IF(W41&lt;&gt;0,NA(),SUMIFS($G$8:$G$57,$B$8:$B$57,B41,$E$8:$E$57,"有効",$F$8:$F$57,"確認済")))</f>
        <v/>
      </c>
      <c r="R41" s="5" t="str">
        <f aca="false">IF(V41="","",IF(W41&lt;&gt;0,NA(),COUNTIFS($B$8:$B$57,B41,$E$8:$E$57,"有効",$F$8:$F$57,"未確認")))</f>
        <v/>
      </c>
      <c r="S41" s="6" t="str">
        <f aca="false">IF(V41="","",IF(W41&lt;&gt;0,NA(),IF(R41&gt;0,"判定保留",P41-Q41)))</f>
        <v/>
      </c>
      <c r="T41" s="6" t="str">
        <f aca="false">IF(V41="","",IF(W41&lt;&gt;0,NA(),IF(E41="取消","取消",IF(I41="未確認","判定保留",IF(I41&lt;&gt;"返金","対象外",IF(AND(K41="確認済",M41="確認済"),L41-N41,"判定保留"))))))</f>
        <v/>
      </c>
      <c r="U41" s="8" t="str">
        <f aca="false">IF(V41="","",IF(W41&lt;&gt;0,NA(),IF(E41="取消","取消",IF(F41="未確認","受取未確認",IF(H41="未確認","検品未確認",IF(H41="要対応","検品要対応",IF(D41="未確認","理由未確認",IF(I41="未確認","方針未確認",IF(J41="未確認","実物処理未確認",IF(I41&lt;&gt;"返金","照合済",IF(K41="未確認","合意未確認",IF(M41="未確認","実績未確認",IF(T41&gt;0,"未返金",IF(T41&lt;0,"過返金","照合済"))))))))))))))</f>
        <v/>
      </c>
      <c r="V41" s="8" t="str">
        <f aca="false">IF(COUNTA(A41:O41)=0,"",IF(NOT(AND(ISTEXT(A41),LEN(A41)=8,EXACT(LEFT(A41,4),"RET-"),ISNUMBER(FIND(MID(A41,5,1)&amp;"x","0x1x2x3x4x5x6x7x8x9x")),ISNUMBER(FIND(MID(A41,6,1)&amp;"x","0x1x2x3x4x5x6x7x8x9x")),ISNUMBER(FIND(MID(A41,7,1)&amp;"x","0x1x2x3x4x5x6x7x8x9x")),ISNUMBER(FIND(MID(A41,8,1)&amp;"x","0x1x2x3x4x5x6x7x8x9x")))),"返品IDはRET-と半角数字4桁",IF(COUNTIFS($A$8:$A$57,A41)&gt;1,"返品IDが重複",IF(NOT(AND(ISTEXT(B41),LEN(B41)=8,EXACT(LEFT(B41,4),"SAL-"),ISNUMBER(FIND(MID(B41,5,1)&amp;"x","0x1x2x3x4x5x6x7x8x9x")),ISNUMBER(FIND(MID(B41,6,1)&amp;"x","0x1x2x3x4x5x6x7x8x9x")),ISNUMBER(FIND(MID(B41,7,1)&amp;"x","0x1x2x3x4x5x6x7x8x9x")),ISNUMBER(FIND(MID(B41,8,1)&amp;"x","0x1x2x3x4x5x6x7x8x9x")))),"元明細IDはSAL-と半角数字4桁",IF(COUNTIFS(元出荷明細!$A$8:$A$57,B41)&lt;&gt;1,"元明細が一意にありません",IF(NOT(IF(ISNUMBER(C41),AND(C41&gt;=43831,C41&lt;=73050,C41=INT(C41)),FALSE())),"受付日は時刻なしで必須",IF(C41&lt;SUMIFS(元出荷明細!$C$8:$C$57,元出荷明細!$A$8:$A$57,B41),"受付日は元出荷日以上",IF(NOT(OR(D41="破損",D41="品違い",D41="数量違い",D41="その他",D41="未確認")),"理由を確認",IF(NOT(OR(E41="有効",E41="取消")),"記録状態を確認",IF(NOT(OR(F41="確認済",F41="未確認")),"受取区分を確認",IF(AND(F41="確認済",NOT(IF(ISNUMBER(G41),AND(G41&gt;=1,G41&lt;=1000000,G41=INT(G41)),FALSE()))),"受取数は1〜100万個整数で必須",IF(AND(F41="未確認",COUNTA(G41)&gt;0),"受取未確認の数量は空欄",IF(NOT(OR(H41="確認済",H41="未確認",H41="要対応")),"検品を確認",IF(AND(H41&lt;&gt;"未確認",F41&lt;&gt;"確認済"),"検品前に受取数量を確認",IF(NOT(OR(I41="未確認",I41="返金",I41="交換",I41="返却",I41="その他")),"方針を確認",IF(NOT(OR(J41="確認済",J41="未確認")),"実物処理を確認",IF(AND(J41="確認済",OR(H41&lt;&gt;"確認済",I41="未確認")),"実物処理済は検品/方針が必要",IF(AND(I41="返金",NOT(AND(OR(K41="確認済",K41="未確認"),OR(M41="確認済",M41="未確認")))),"返金は合意/実績を別確認",IF(AND(I41="未確認",NOT(AND(K41="未確認",M41="未確認"))),"方針未確認の金額区分は未確認",IF(AND(OR(I41="交換",I41="返却",I41="その他"),NOT(AND(K41="対象外",M41="対象外"))),"返金以外は金額区分が対象外",IF(AND(K41="確認済",NOT(IF(ISNUMBER(L41),AND(L41&gt;=0,L41&lt;=1000000000,L41=INT(L41)),FALSE()))),"確認済金額は0〜10億円整数",IF(AND(K41&lt;&gt;"確認済",COUNTA(L41)&gt;0),"未確認/対象外の金額は空欄",IF(AND(M41="確認済",NOT(IF(ISNUMBER(N41),AND(N41&gt;=0,N41&lt;=1000000000,N41=INT(N41)),FALSE()))),"確認済金額は0〜10億円整数",IF(AND(M41&lt;&gt;"確認済",COUNTA(N41)&gt;0),"未確認/対象外の金額は空欄",IF(NOT(IF(ISNUMBER(O41),AND(O41&gt;=43831,O41&lt;=73050,O41=INT(O41)),FALSE())),"記録確認日は時刻なしで必須",IF(OR(C41&gt;O41,O41&gt;返品の確認!$B$3),"受付日≦確認日≦基準日",IF(AND(E41="有効",SUMIFS($G$8:$G$57,$B$8:$B$57,B41,$E$8:$E$57,"有効",$F$8:$F$57,"確認済")&gt;SUMIFS(元出荷明細!$D$8:$D$57,元出荷明細!$A$8:$A$57,B41)),"全有効受取数が元出荷数を超過","確認済み")))))))))))))))))))))))))))</f>
        <v/>
      </c>
      <c r="W41" s="12" t="str">
        <f aca="false">IF(V41="","",IF(V41="確認済み",0,1))</f>
        <v/>
      </c>
      <c r="X41" s="12" t="n">
        <f aca="false">IF(COUNTA(A41:O41)=0,IF(AND(V41="",W41="",P41="",Q41="",R41="",S41="",T41="",U41=""),0,1),IF(NOT(AND(ISTEXT(V41),V41=IF(COUNTA(A41:O41)=0,"",IF(NOT(AND(ISTEXT(A41),LEN(A41)=8,EXACT(LEFT(A41,4),"RET-"),ISNUMBER(FIND(MID(A41,5,1)&amp;"x","0x1x2x3x4x5x6x7x8x9x")),ISNUMBER(FIND(MID(A41,6,1)&amp;"x","0x1x2x3x4x5x6x7x8x9x")),ISNUMBER(FIND(MID(A41,7,1)&amp;"x","0x1x2x3x4x5x6x7x8x9x")),ISNUMBER(FIND(MID(A41,8,1)&amp;"x","0x1x2x3x4x5x6x7x8x9x")))),"返品IDはRET-と半角数字4桁",IF(COUNTIFS($A$8:$A$57,A41)&gt;1,"返品IDが重複",IF(NOT(AND(ISTEXT(B41),LEN(B41)=8,EXACT(LEFT(B41,4),"SAL-"),ISNUMBER(FIND(MID(B41,5,1)&amp;"x","0x1x2x3x4x5x6x7x8x9x")),ISNUMBER(FIND(MID(B41,6,1)&amp;"x","0x1x2x3x4x5x6x7x8x9x")),ISNUMBER(FIND(MID(B41,7,1)&amp;"x","0x1x2x3x4x5x6x7x8x9x")),ISNUMBER(FIND(MID(B41,8,1)&amp;"x","0x1x2x3x4x5x6x7x8x9x")))),"元明細IDはSAL-と半角数字4桁",IF(COUNTIFS(元出荷明細!$A$8:$A$57,B41)&lt;&gt;1,"元明細が一意にありません",IF(NOT(IF(ISNUMBER(C41),AND(C41&gt;=43831,C41&lt;=73050,C41=INT(C41)),FALSE())),"受付日は時刻なしで必須",IF(C41&lt;SUMIFS(元出荷明細!$C$8:$C$57,元出荷明細!$A$8:$A$57,B41),"受付日は元出荷日以上",IF(NOT(OR(D41="破損",D41="品違い",D41="数量違い",D41="その他",D41="未確認")),"理由を確認",IF(NOT(OR(E41="有効",E41="取消")),"記録状態を確認",IF(NOT(OR(F41="確認済",F41="未確認")),"受取区分を確認",IF(AND(F41="確認済",NOT(IF(ISNUMBER(G41),AND(G41&gt;=1,G41&lt;=1000000,G41=INT(G41)),FALSE()))),"受取数は1〜100万個整数で必須",IF(AND(F41="未確認",COUNTA(G41)&gt;0),"受取未確認の数量は空欄",IF(NOT(OR(H41="確認済",H41="未確認",H41="要対応")),"検品を確認",IF(AND(H41&lt;&gt;"未確認",F41&lt;&gt;"確認済"),"検品前に受取数量を確認",IF(NOT(OR(I41="未確認",I41="返金",I41="交換",I41="返却",I41="その他")),"方針を確認",IF(NOT(OR(J41="確認済",J41="未確認")),"実物処理を確認",IF(AND(J41="確認済",OR(H41&lt;&gt;"確認済",I41="未確認")),"実物処理済は検品/方針が必要",IF(AND(I41="返金",NOT(AND(OR(K41="確認済",K41="未確認"),OR(M41="確認済",M41="未確認")))),"返金は合意/実績を別確認",IF(AND(I41="未確認",NOT(AND(K41="未確認",M41="未確認"))),"方針未確認の金額区分は未確認",IF(AND(OR(I41="交換",I41="返却",I41="その他"),NOT(AND(K41="対象外",M41="対象外"))),"返金以外は金額区分が対象外",IF(AND(K41="確認済",NOT(IF(ISNUMBER(L41),AND(L41&gt;=0,L41&lt;=1000000000,L41=INT(L41)),FALSE()))),"確認済金額は0〜10億円整数",IF(AND(K41&lt;&gt;"確認済",COUNTA(L41)&gt;0),"未確認/対象外の金額は空欄",IF(AND(M41="確認済",NOT(IF(ISNUMBER(N41),AND(N41&gt;=0,N41&lt;=1000000000,N41=INT(N41)),FALSE()))),"確認済金額は0〜10億円整数",IF(AND(M41&lt;&gt;"確認済",COUNTA(N41)&gt;0),"未確認/対象外の金額は空欄",IF(NOT(IF(ISNUMBER(O41),AND(O41&gt;=43831,O41&lt;=73050,O41=INT(O41)),FALSE())),"記録確認日は時刻なしで必須",IF(OR(C41&gt;O41,O41&gt;返品の確認!$B$3),"受付日≦確認日≦基準日",IF(AND(E41="有効",SUMIFS($G$8:$G$57,$B$8:$B$57,B41,$E$8:$E$57,"有効",$F$8:$F$57,"確認済")&gt;SUMIFS(元出荷明細!$D$8:$D$57,元出荷明細!$A$8:$A$57,B41)),"全有効受取数が元出荷数を超過","確認済み"))))))))))))))))))))))))))),ISNUMBER(W41),W41=IF(V41="確認済み",0,1))),1,IF(W41&lt;&gt;0,0,IF(AND(ISNUMBER(P41),P41=SUMIFS(元出荷明細!$D$8:$D$57,元出荷明細!$A$8:$A$57,B41),ISNUMBER(Q41),Q41=SUMIFS($G$8:$G$57,$B$8:$B$57,B41,$E$8:$E$57,"有効",$F$8:$F$57,"確認済"),ISNUMBER(R41),R41=COUNTIFS($B$8:$B$57,B41,$E$8:$E$57,"有効",$F$8:$F$57,"未確認"),IF(R41&gt;0,ISTEXT(S41),ISNUMBER(S41)),S41=IF(R41&gt;0,"判定保留",P41-Q41),IF(AND(E41="有効",I41="返金",K41="確認済",M41="確認済"),ISNUMBER(T41),ISTEXT(T41)),T41=IF(E41="取消","取消",IF(I41="未確認","判定保留",IF(I41&lt;&gt;"返金","対象外",IF(AND(K41="確認済",M41="確認済"),L41-N41,"判定保留")))),ISTEXT(U41),U41=IF(E41="取消","取消",IF(F41="未確認","受取未確認",IF(H41="未確認","検品未確認",IF(H41="要対応","検品要対応",IF(D41="未確認","理由未確認",IF(I41="未確認","方針未確認",IF(J41="未確認","実物処理未確認",IF(I41&lt;&gt;"返金","照合済",IF(K41="未確認","合意未確認",IF(M41="未確認","実績未確認",IF(T41&gt;0,"未返金",IF(T41&lt;0,"過返金","照合済"))))))))))))),0,1))))</f>
        <v>0</v>
      </c>
    </row>
    <row r="42" customFormat="false" ht="32" hidden="false" customHeight="true" outlineLevel="0" collapsed="false">
      <c r="A42" s="9"/>
      <c r="B42" s="9"/>
      <c r="C42" s="4"/>
      <c r="D42" s="10"/>
      <c r="E42" s="10"/>
      <c r="F42" s="10"/>
      <c r="G42" s="11"/>
      <c r="H42" s="10"/>
      <c r="I42" s="10"/>
      <c r="J42" s="10"/>
      <c r="K42" s="10"/>
      <c r="L42" s="11"/>
      <c r="M42" s="10"/>
      <c r="N42" s="11"/>
      <c r="O42" s="4"/>
      <c r="P42" s="5" t="str">
        <f aca="false">IF(V42="","",IF(W42&lt;&gt;0,NA(),SUMIFS(元出荷明細!$D$8:$D$57,元出荷明細!$A$8:$A$57,B42)))</f>
        <v/>
      </c>
      <c r="Q42" s="5" t="str">
        <f aca="false">IF(V42="","",IF(W42&lt;&gt;0,NA(),SUMIFS($G$8:$G$57,$B$8:$B$57,B42,$E$8:$E$57,"有効",$F$8:$F$57,"確認済")))</f>
        <v/>
      </c>
      <c r="R42" s="5" t="str">
        <f aca="false">IF(V42="","",IF(W42&lt;&gt;0,NA(),COUNTIFS($B$8:$B$57,B42,$E$8:$E$57,"有効",$F$8:$F$57,"未確認")))</f>
        <v/>
      </c>
      <c r="S42" s="6" t="str">
        <f aca="false">IF(V42="","",IF(W42&lt;&gt;0,NA(),IF(R42&gt;0,"判定保留",P42-Q42)))</f>
        <v/>
      </c>
      <c r="T42" s="6" t="str">
        <f aca="false">IF(V42="","",IF(W42&lt;&gt;0,NA(),IF(E42="取消","取消",IF(I42="未確認","判定保留",IF(I42&lt;&gt;"返金","対象外",IF(AND(K42="確認済",M42="確認済"),L42-N42,"判定保留"))))))</f>
        <v/>
      </c>
      <c r="U42" s="8" t="str">
        <f aca="false">IF(V42="","",IF(W42&lt;&gt;0,NA(),IF(E42="取消","取消",IF(F42="未確認","受取未確認",IF(H42="未確認","検品未確認",IF(H42="要対応","検品要対応",IF(D42="未確認","理由未確認",IF(I42="未確認","方針未確認",IF(J42="未確認","実物処理未確認",IF(I42&lt;&gt;"返金","照合済",IF(K42="未確認","合意未確認",IF(M42="未確認","実績未確認",IF(T42&gt;0,"未返金",IF(T42&lt;0,"過返金","照合済"))))))))))))))</f>
        <v/>
      </c>
      <c r="V42" s="8" t="str">
        <f aca="false">IF(COUNTA(A42:O42)=0,"",IF(NOT(AND(ISTEXT(A42),LEN(A42)=8,EXACT(LEFT(A42,4),"RET-"),ISNUMBER(FIND(MID(A42,5,1)&amp;"x","0x1x2x3x4x5x6x7x8x9x")),ISNUMBER(FIND(MID(A42,6,1)&amp;"x","0x1x2x3x4x5x6x7x8x9x")),ISNUMBER(FIND(MID(A42,7,1)&amp;"x","0x1x2x3x4x5x6x7x8x9x")),ISNUMBER(FIND(MID(A42,8,1)&amp;"x","0x1x2x3x4x5x6x7x8x9x")))),"返品IDはRET-と半角数字4桁",IF(COUNTIFS($A$8:$A$57,A42)&gt;1,"返品IDが重複",IF(NOT(AND(ISTEXT(B42),LEN(B42)=8,EXACT(LEFT(B42,4),"SAL-"),ISNUMBER(FIND(MID(B42,5,1)&amp;"x","0x1x2x3x4x5x6x7x8x9x")),ISNUMBER(FIND(MID(B42,6,1)&amp;"x","0x1x2x3x4x5x6x7x8x9x")),ISNUMBER(FIND(MID(B42,7,1)&amp;"x","0x1x2x3x4x5x6x7x8x9x")),ISNUMBER(FIND(MID(B42,8,1)&amp;"x","0x1x2x3x4x5x6x7x8x9x")))),"元明細IDはSAL-と半角数字4桁",IF(COUNTIFS(元出荷明細!$A$8:$A$57,B42)&lt;&gt;1,"元明細が一意にありません",IF(NOT(IF(ISNUMBER(C42),AND(C42&gt;=43831,C42&lt;=73050,C42=INT(C42)),FALSE())),"受付日は時刻なしで必須",IF(C42&lt;SUMIFS(元出荷明細!$C$8:$C$57,元出荷明細!$A$8:$A$57,B42),"受付日は元出荷日以上",IF(NOT(OR(D42="破損",D42="品違い",D42="数量違い",D42="その他",D42="未確認")),"理由を確認",IF(NOT(OR(E42="有効",E42="取消")),"記録状態を確認",IF(NOT(OR(F42="確認済",F42="未確認")),"受取区分を確認",IF(AND(F42="確認済",NOT(IF(ISNUMBER(G42),AND(G42&gt;=1,G42&lt;=1000000,G42=INT(G42)),FALSE()))),"受取数は1〜100万個整数で必須",IF(AND(F42="未確認",COUNTA(G42)&gt;0),"受取未確認の数量は空欄",IF(NOT(OR(H42="確認済",H42="未確認",H42="要対応")),"検品を確認",IF(AND(H42&lt;&gt;"未確認",F42&lt;&gt;"確認済"),"検品前に受取数量を確認",IF(NOT(OR(I42="未確認",I42="返金",I42="交換",I42="返却",I42="その他")),"方針を確認",IF(NOT(OR(J42="確認済",J42="未確認")),"実物処理を確認",IF(AND(J42="確認済",OR(H42&lt;&gt;"確認済",I42="未確認")),"実物処理済は検品/方針が必要",IF(AND(I42="返金",NOT(AND(OR(K42="確認済",K42="未確認"),OR(M42="確認済",M42="未確認")))),"返金は合意/実績を別確認",IF(AND(I42="未確認",NOT(AND(K42="未確認",M42="未確認"))),"方針未確認の金額区分は未確認",IF(AND(OR(I42="交換",I42="返却",I42="その他"),NOT(AND(K42="対象外",M42="対象外"))),"返金以外は金額区分が対象外",IF(AND(K42="確認済",NOT(IF(ISNUMBER(L42),AND(L42&gt;=0,L42&lt;=1000000000,L42=INT(L42)),FALSE()))),"確認済金額は0〜10億円整数",IF(AND(K42&lt;&gt;"確認済",COUNTA(L42)&gt;0),"未確認/対象外の金額は空欄",IF(AND(M42="確認済",NOT(IF(ISNUMBER(N42),AND(N42&gt;=0,N42&lt;=1000000000,N42=INT(N42)),FALSE()))),"確認済金額は0〜10億円整数",IF(AND(M42&lt;&gt;"確認済",COUNTA(N42)&gt;0),"未確認/対象外の金額は空欄",IF(NOT(IF(ISNUMBER(O42),AND(O42&gt;=43831,O42&lt;=73050,O42=INT(O42)),FALSE())),"記録確認日は時刻なしで必須",IF(OR(C42&gt;O42,O42&gt;返品の確認!$B$3),"受付日≦確認日≦基準日",IF(AND(E42="有効",SUMIFS($G$8:$G$57,$B$8:$B$57,B42,$E$8:$E$57,"有効",$F$8:$F$57,"確認済")&gt;SUMIFS(元出荷明細!$D$8:$D$57,元出荷明細!$A$8:$A$57,B42)),"全有効受取数が元出荷数を超過","確認済み")))))))))))))))))))))))))))</f>
        <v/>
      </c>
      <c r="W42" s="12" t="str">
        <f aca="false">IF(V42="","",IF(V42="確認済み",0,1))</f>
        <v/>
      </c>
      <c r="X42" s="12" t="n">
        <f aca="false">IF(COUNTA(A42:O42)=0,IF(AND(V42="",W42="",P42="",Q42="",R42="",S42="",T42="",U42=""),0,1),IF(NOT(AND(ISTEXT(V42),V42=IF(COUNTA(A42:O42)=0,"",IF(NOT(AND(ISTEXT(A42),LEN(A42)=8,EXACT(LEFT(A42,4),"RET-"),ISNUMBER(FIND(MID(A42,5,1)&amp;"x","0x1x2x3x4x5x6x7x8x9x")),ISNUMBER(FIND(MID(A42,6,1)&amp;"x","0x1x2x3x4x5x6x7x8x9x")),ISNUMBER(FIND(MID(A42,7,1)&amp;"x","0x1x2x3x4x5x6x7x8x9x")),ISNUMBER(FIND(MID(A42,8,1)&amp;"x","0x1x2x3x4x5x6x7x8x9x")))),"返品IDはRET-と半角数字4桁",IF(COUNTIFS($A$8:$A$57,A42)&gt;1,"返品IDが重複",IF(NOT(AND(ISTEXT(B42),LEN(B42)=8,EXACT(LEFT(B42,4),"SAL-"),ISNUMBER(FIND(MID(B42,5,1)&amp;"x","0x1x2x3x4x5x6x7x8x9x")),ISNUMBER(FIND(MID(B42,6,1)&amp;"x","0x1x2x3x4x5x6x7x8x9x")),ISNUMBER(FIND(MID(B42,7,1)&amp;"x","0x1x2x3x4x5x6x7x8x9x")),ISNUMBER(FIND(MID(B42,8,1)&amp;"x","0x1x2x3x4x5x6x7x8x9x")))),"元明細IDはSAL-と半角数字4桁",IF(COUNTIFS(元出荷明細!$A$8:$A$57,B42)&lt;&gt;1,"元明細が一意にありません",IF(NOT(IF(ISNUMBER(C42),AND(C42&gt;=43831,C42&lt;=73050,C42=INT(C42)),FALSE())),"受付日は時刻なしで必須",IF(C42&lt;SUMIFS(元出荷明細!$C$8:$C$57,元出荷明細!$A$8:$A$57,B42),"受付日は元出荷日以上",IF(NOT(OR(D42="破損",D42="品違い",D42="数量違い",D42="その他",D42="未確認")),"理由を確認",IF(NOT(OR(E42="有効",E42="取消")),"記録状態を確認",IF(NOT(OR(F42="確認済",F42="未確認")),"受取区分を確認",IF(AND(F42="確認済",NOT(IF(ISNUMBER(G42),AND(G42&gt;=1,G42&lt;=1000000,G42=INT(G42)),FALSE()))),"受取数は1〜100万個整数で必須",IF(AND(F42="未確認",COUNTA(G42)&gt;0),"受取未確認の数量は空欄",IF(NOT(OR(H42="確認済",H42="未確認",H42="要対応")),"検品を確認",IF(AND(H42&lt;&gt;"未確認",F42&lt;&gt;"確認済"),"検品前に受取数量を確認",IF(NOT(OR(I42="未確認",I42="返金",I42="交換",I42="返却",I42="その他")),"方針を確認",IF(NOT(OR(J42="確認済",J42="未確認")),"実物処理を確認",IF(AND(J42="確認済",OR(H42&lt;&gt;"確認済",I42="未確認")),"実物処理済は検品/方針が必要",IF(AND(I42="返金",NOT(AND(OR(K42="確認済",K42="未確認"),OR(M42="確認済",M42="未確認")))),"返金は合意/実績を別確認",IF(AND(I42="未確認",NOT(AND(K42="未確認",M42="未確認"))),"方針未確認の金額区分は未確認",IF(AND(OR(I42="交換",I42="返却",I42="その他"),NOT(AND(K42="対象外",M42="対象外"))),"返金以外は金額区分が対象外",IF(AND(K42="確認済",NOT(IF(ISNUMBER(L42),AND(L42&gt;=0,L42&lt;=1000000000,L42=INT(L42)),FALSE()))),"確認済金額は0〜10億円整数",IF(AND(K42&lt;&gt;"確認済",COUNTA(L42)&gt;0),"未確認/対象外の金額は空欄",IF(AND(M42="確認済",NOT(IF(ISNUMBER(N42),AND(N42&gt;=0,N42&lt;=1000000000,N42=INT(N42)),FALSE()))),"確認済金額は0〜10億円整数",IF(AND(M42&lt;&gt;"確認済",COUNTA(N42)&gt;0),"未確認/対象外の金額は空欄",IF(NOT(IF(ISNUMBER(O42),AND(O42&gt;=43831,O42&lt;=73050,O42=INT(O42)),FALSE())),"記録確認日は時刻なしで必須",IF(OR(C42&gt;O42,O42&gt;返品の確認!$B$3),"受付日≦確認日≦基準日",IF(AND(E42="有効",SUMIFS($G$8:$G$57,$B$8:$B$57,B42,$E$8:$E$57,"有効",$F$8:$F$57,"確認済")&gt;SUMIFS(元出荷明細!$D$8:$D$57,元出荷明細!$A$8:$A$57,B42)),"全有効受取数が元出荷数を超過","確認済み"))))))))))))))))))))))))))),ISNUMBER(W42),W42=IF(V42="確認済み",0,1))),1,IF(W42&lt;&gt;0,0,IF(AND(ISNUMBER(P42),P42=SUMIFS(元出荷明細!$D$8:$D$57,元出荷明細!$A$8:$A$57,B42),ISNUMBER(Q42),Q42=SUMIFS($G$8:$G$57,$B$8:$B$57,B42,$E$8:$E$57,"有効",$F$8:$F$57,"確認済"),ISNUMBER(R42),R42=COUNTIFS($B$8:$B$57,B42,$E$8:$E$57,"有効",$F$8:$F$57,"未確認"),IF(R42&gt;0,ISTEXT(S42),ISNUMBER(S42)),S42=IF(R42&gt;0,"判定保留",P42-Q42),IF(AND(E42="有効",I42="返金",K42="確認済",M42="確認済"),ISNUMBER(T42),ISTEXT(T42)),T42=IF(E42="取消","取消",IF(I42="未確認","判定保留",IF(I42&lt;&gt;"返金","対象外",IF(AND(K42="確認済",M42="確認済"),L42-N42,"判定保留")))),ISTEXT(U42),U42=IF(E42="取消","取消",IF(F42="未確認","受取未確認",IF(H42="未確認","検品未確認",IF(H42="要対応","検品要対応",IF(D42="未確認","理由未確認",IF(I42="未確認","方針未確認",IF(J42="未確認","実物処理未確認",IF(I42&lt;&gt;"返金","照合済",IF(K42="未確認","合意未確認",IF(M42="未確認","実績未確認",IF(T42&gt;0,"未返金",IF(T42&lt;0,"過返金","照合済"))))))))))))),0,1))))</f>
        <v>0</v>
      </c>
    </row>
    <row r="43" customFormat="false" ht="32" hidden="false" customHeight="true" outlineLevel="0" collapsed="false">
      <c r="A43" s="9"/>
      <c r="B43" s="9"/>
      <c r="C43" s="4"/>
      <c r="D43" s="10"/>
      <c r="E43" s="10"/>
      <c r="F43" s="10"/>
      <c r="G43" s="11"/>
      <c r="H43" s="10"/>
      <c r="I43" s="10"/>
      <c r="J43" s="10"/>
      <c r="K43" s="10"/>
      <c r="L43" s="11"/>
      <c r="M43" s="10"/>
      <c r="N43" s="11"/>
      <c r="O43" s="4"/>
      <c r="P43" s="5" t="str">
        <f aca="false">IF(V43="","",IF(W43&lt;&gt;0,NA(),SUMIFS(元出荷明細!$D$8:$D$57,元出荷明細!$A$8:$A$57,B43)))</f>
        <v/>
      </c>
      <c r="Q43" s="5" t="str">
        <f aca="false">IF(V43="","",IF(W43&lt;&gt;0,NA(),SUMIFS($G$8:$G$57,$B$8:$B$57,B43,$E$8:$E$57,"有効",$F$8:$F$57,"確認済")))</f>
        <v/>
      </c>
      <c r="R43" s="5" t="str">
        <f aca="false">IF(V43="","",IF(W43&lt;&gt;0,NA(),COUNTIFS($B$8:$B$57,B43,$E$8:$E$57,"有効",$F$8:$F$57,"未確認")))</f>
        <v/>
      </c>
      <c r="S43" s="6" t="str">
        <f aca="false">IF(V43="","",IF(W43&lt;&gt;0,NA(),IF(R43&gt;0,"判定保留",P43-Q43)))</f>
        <v/>
      </c>
      <c r="T43" s="6" t="str">
        <f aca="false">IF(V43="","",IF(W43&lt;&gt;0,NA(),IF(E43="取消","取消",IF(I43="未確認","判定保留",IF(I43&lt;&gt;"返金","対象外",IF(AND(K43="確認済",M43="確認済"),L43-N43,"判定保留"))))))</f>
        <v/>
      </c>
      <c r="U43" s="8" t="str">
        <f aca="false">IF(V43="","",IF(W43&lt;&gt;0,NA(),IF(E43="取消","取消",IF(F43="未確認","受取未確認",IF(H43="未確認","検品未確認",IF(H43="要対応","検品要対応",IF(D43="未確認","理由未確認",IF(I43="未確認","方針未確認",IF(J43="未確認","実物処理未確認",IF(I43&lt;&gt;"返金","照合済",IF(K43="未確認","合意未確認",IF(M43="未確認","実績未確認",IF(T43&gt;0,"未返金",IF(T43&lt;0,"過返金","照合済"))))))))))))))</f>
        <v/>
      </c>
      <c r="V43" s="8" t="str">
        <f aca="false">IF(COUNTA(A43:O43)=0,"",IF(NOT(AND(ISTEXT(A43),LEN(A43)=8,EXACT(LEFT(A43,4),"RET-"),ISNUMBER(FIND(MID(A43,5,1)&amp;"x","0x1x2x3x4x5x6x7x8x9x")),ISNUMBER(FIND(MID(A43,6,1)&amp;"x","0x1x2x3x4x5x6x7x8x9x")),ISNUMBER(FIND(MID(A43,7,1)&amp;"x","0x1x2x3x4x5x6x7x8x9x")),ISNUMBER(FIND(MID(A43,8,1)&amp;"x","0x1x2x3x4x5x6x7x8x9x")))),"返品IDはRET-と半角数字4桁",IF(COUNTIFS($A$8:$A$57,A43)&gt;1,"返品IDが重複",IF(NOT(AND(ISTEXT(B43),LEN(B43)=8,EXACT(LEFT(B43,4),"SAL-"),ISNUMBER(FIND(MID(B43,5,1)&amp;"x","0x1x2x3x4x5x6x7x8x9x")),ISNUMBER(FIND(MID(B43,6,1)&amp;"x","0x1x2x3x4x5x6x7x8x9x")),ISNUMBER(FIND(MID(B43,7,1)&amp;"x","0x1x2x3x4x5x6x7x8x9x")),ISNUMBER(FIND(MID(B43,8,1)&amp;"x","0x1x2x3x4x5x6x7x8x9x")))),"元明細IDはSAL-と半角数字4桁",IF(COUNTIFS(元出荷明細!$A$8:$A$57,B43)&lt;&gt;1,"元明細が一意にありません",IF(NOT(IF(ISNUMBER(C43),AND(C43&gt;=43831,C43&lt;=73050,C43=INT(C43)),FALSE())),"受付日は時刻なしで必須",IF(C43&lt;SUMIFS(元出荷明細!$C$8:$C$57,元出荷明細!$A$8:$A$57,B43),"受付日は元出荷日以上",IF(NOT(OR(D43="破損",D43="品違い",D43="数量違い",D43="その他",D43="未確認")),"理由を確認",IF(NOT(OR(E43="有効",E43="取消")),"記録状態を確認",IF(NOT(OR(F43="確認済",F43="未確認")),"受取区分を確認",IF(AND(F43="確認済",NOT(IF(ISNUMBER(G43),AND(G43&gt;=1,G43&lt;=1000000,G43=INT(G43)),FALSE()))),"受取数は1〜100万個整数で必須",IF(AND(F43="未確認",COUNTA(G43)&gt;0),"受取未確認の数量は空欄",IF(NOT(OR(H43="確認済",H43="未確認",H43="要対応")),"検品を確認",IF(AND(H43&lt;&gt;"未確認",F43&lt;&gt;"確認済"),"検品前に受取数量を確認",IF(NOT(OR(I43="未確認",I43="返金",I43="交換",I43="返却",I43="その他")),"方針を確認",IF(NOT(OR(J43="確認済",J43="未確認")),"実物処理を確認",IF(AND(J43="確認済",OR(H43&lt;&gt;"確認済",I43="未確認")),"実物処理済は検品/方針が必要",IF(AND(I43="返金",NOT(AND(OR(K43="確認済",K43="未確認"),OR(M43="確認済",M43="未確認")))),"返金は合意/実績を別確認",IF(AND(I43="未確認",NOT(AND(K43="未確認",M43="未確認"))),"方針未確認の金額区分は未確認",IF(AND(OR(I43="交換",I43="返却",I43="その他"),NOT(AND(K43="対象外",M43="対象外"))),"返金以外は金額区分が対象外",IF(AND(K43="確認済",NOT(IF(ISNUMBER(L43),AND(L43&gt;=0,L43&lt;=1000000000,L43=INT(L43)),FALSE()))),"確認済金額は0〜10億円整数",IF(AND(K43&lt;&gt;"確認済",COUNTA(L43)&gt;0),"未確認/対象外の金額は空欄",IF(AND(M43="確認済",NOT(IF(ISNUMBER(N43),AND(N43&gt;=0,N43&lt;=1000000000,N43=INT(N43)),FALSE()))),"確認済金額は0〜10億円整数",IF(AND(M43&lt;&gt;"確認済",COUNTA(N43)&gt;0),"未確認/対象外の金額は空欄",IF(NOT(IF(ISNUMBER(O43),AND(O43&gt;=43831,O43&lt;=73050,O43=INT(O43)),FALSE())),"記録確認日は時刻なしで必須",IF(OR(C43&gt;O43,O43&gt;返品の確認!$B$3),"受付日≦確認日≦基準日",IF(AND(E43="有効",SUMIFS($G$8:$G$57,$B$8:$B$57,B43,$E$8:$E$57,"有効",$F$8:$F$57,"確認済")&gt;SUMIFS(元出荷明細!$D$8:$D$57,元出荷明細!$A$8:$A$57,B43)),"全有効受取数が元出荷数を超過","確認済み")))))))))))))))))))))))))))</f>
        <v/>
      </c>
      <c r="W43" s="12" t="str">
        <f aca="false">IF(V43="","",IF(V43="確認済み",0,1))</f>
        <v/>
      </c>
      <c r="X43" s="12" t="n">
        <f aca="false">IF(COUNTA(A43:O43)=0,IF(AND(V43="",W43="",P43="",Q43="",R43="",S43="",T43="",U43=""),0,1),IF(NOT(AND(ISTEXT(V43),V43=IF(COUNTA(A43:O43)=0,"",IF(NOT(AND(ISTEXT(A43),LEN(A43)=8,EXACT(LEFT(A43,4),"RET-"),ISNUMBER(FIND(MID(A43,5,1)&amp;"x","0x1x2x3x4x5x6x7x8x9x")),ISNUMBER(FIND(MID(A43,6,1)&amp;"x","0x1x2x3x4x5x6x7x8x9x")),ISNUMBER(FIND(MID(A43,7,1)&amp;"x","0x1x2x3x4x5x6x7x8x9x")),ISNUMBER(FIND(MID(A43,8,1)&amp;"x","0x1x2x3x4x5x6x7x8x9x")))),"返品IDはRET-と半角数字4桁",IF(COUNTIFS($A$8:$A$57,A43)&gt;1,"返品IDが重複",IF(NOT(AND(ISTEXT(B43),LEN(B43)=8,EXACT(LEFT(B43,4),"SAL-"),ISNUMBER(FIND(MID(B43,5,1)&amp;"x","0x1x2x3x4x5x6x7x8x9x")),ISNUMBER(FIND(MID(B43,6,1)&amp;"x","0x1x2x3x4x5x6x7x8x9x")),ISNUMBER(FIND(MID(B43,7,1)&amp;"x","0x1x2x3x4x5x6x7x8x9x")),ISNUMBER(FIND(MID(B43,8,1)&amp;"x","0x1x2x3x4x5x6x7x8x9x")))),"元明細IDはSAL-と半角数字4桁",IF(COUNTIFS(元出荷明細!$A$8:$A$57,B43)&lt;&gt;1,"元明細が一意にありません",IF(NOT(IF(ISNUMBER(C43),AND(C43&gt;=43831,C43&lt;=73050,C43=INT(C43)),FALSE())),"受付日は時刻なしで必須",IF(C43&lt;SUMIFS(元出荷明細!$C$8:$C$57,元出荷明細!$A$8:$A$57,B43),"受付日は元出荷日以上",IF(NOT(OR(D43="破損",D43="品違い",D43="数量違い",D43="その他",D43="未確認")),"理由を確認",IF(NOT(OR(E43="有効",E43="取消")),"記録状態を確認",IF(NOT(OR(F43="確認済",F43="未確認")),"受取区分を確認",IF(AND(F43="確認済",NOT(IF(ISNUMBER(G43),AND(G43&gt;=1,G43&lt;=1000000,G43=INT(G43)),FALSE()))),"受取数は1〜100万個整数で必須",IF(AND(F43="未確認",COUNTA(G43)&gt;0),"受取未確認の数量は空欄",IF(NOT(OR(H43="確認済",H43="未確認",H43="要対応")),"検品を確認",IF(AND(H43&lt;&gt;"未確認",F43&lt;&gt;"確認済"),"検品前に受取数量を確認",IF(NOT(OR(I43="未確認",I43="返金",I43="交換",I43="返却",I43="その他")),"方針を確認",IF(NOT(OR(J43="確認済",J43="未確認")),"実物処理を確認",IF(AND(J43="確認済",OR(H43&lt;&gt;"確認済",I43="未確認")),"実物処理済は検品/方針が必要",IF(AND(I43="返金",NOT(AND(OR(K43="確認済",K43="未確認"),OR(M43="確認済",M43="未確認")))),"返金は合意/実績を別確認",IF(AND(I43="未確認",NOT(AND(K43="未確認",M43="未確認"))),"方針未確認の金額区分は未確認",IF(AND(OR(I43="交換",I43="返却",I43="その他"),NOT(AND(K43="対象外",M43="対象外"))),"返金以外は金額区分が対象外",IF(AND(K43="確認済",NOT(IF(ISNUMBER(L43),AND(L43&gt;=0,L43&lt;=1000000000,L43=INT(L43)),FALSE()))),"確認済金額は0〜10億円整数",IF(AND(K43&lt;&gt;"確認済",COUNTA(L43)&gt;0),"未確認/対象外の金額は空欄",IF(AND(M43="確認済",NOT(IF(ISNUMBER(N43),AND(N43&gt;=0,N43&lt;=1000000000,N43=INT(N43)),FALSE()))),"確認済金額は0〜10億円整数",IF(AND(M43&lt;&gt;"確認済",COUNTA(N43)&gt;0),"未確認/対象外の金額は空欄",IF(NOT(IF(ISNUMBER(O43),AND(O43&gt;=43831,O43&lt;=73050,O43=INT(O43)),FALSE())),"記録確認日は時刻なしで必須",IF(OR(C43&gt;O43,O43&gt;返品の確認!$B$3),"受付日≦確認日≦基準日",IF(AND(E43="有効",SUMIFS($G$8:$G$57,$B$8:$B$57,B43,$E$8:$E$57,"有効",$F$8:$F$57,"確認済")&gt;SUMIFS(元出荷明細!$D$8:$D$57,元出荷明細!$A$8:$A$57,B43)),"全有効受取数が元出荷数を超過","確認済み"))))))))))))))))))))))))))),ISNUMBER(W43),W43=IF(V43="確認済み",0,1))),1,IF(W43&lt;&gt;0,0,IF(AND(ISNUMBER(P43),P43=SUMIFS(元出荷明細!$D$8:$D$57,元出荷明細!$A$8:$A$57,B43),ISNUMBER(Q43),Q43=SUMIFS($G$8:$G$57,$B$8:$B$57,B43,$E$8:$E$57,"有効",$F$8:$F$57,"確認済"),ISNUMBER(R43),R43=COUNTIFS($B$8:$B$57,B43,$E$8:$E$57,"有効",$F$8:$F$57,"未確認"),IF(R43&gt;0,ISTEXT(S43),ISNUMBER(S43)),S43=IF(R43&gt;0,"判定保留",P43-Q43),IF(AND(E43="有効",I43="返金",K43="確認済",M43="確認済"),ISNUMBER(T43),ISTEXT(T43)),T43=IF(E43="取消","取消",IF(I43="未確認","判定保留",IF(I43&lt;&gt;"返金","対象外",IF(AND(K43="確認済",M43="確認済"),L43-N43,"判定保留")))),ISTEXT(U43),U43=IF(E43="取消","取消",IF(F43="未確認","受取未確認",IF(H43="未確認","検品未確認",IF(H43="要対応","検品要対応",IF(D43="未確認","理由未確認",IF(I43="未確認","方針未確認",IF(J43="未確認","実物処理未確認",IF(I43&lt;&gt;"返金","照合済",IF(K43="未確認","合意未確認",IF(M43="未確認","実績未確認",IF(T43&gt;0,"未返金",IF(T43&lt;0,"過返金","照合済"))))))))))))),0,1))))</f>
        <v>0</v>
      </c>
    </row>
    <row r="44" customFormat="false" ht="32" hidden="false" customHeight="true" outlineLevel="0" collapsed="false">
      <c r="A44" s="9"/>
      <c r="B44" s="9"/>
      <c r="C44" s="4"/>
      <c r="D44" s="10"/>
      <c r="E44" s="10"/>
      <c r="F44" s="10"/>
      <c r="G44" s="11"/>
      <c r="H44" s="10"/>
      <c r="I44" s="10"/>
      <c r="J44" s="10"/>
      <c r="K44" s="10"/>
      <c r="L44" s="11"/>
      <c r="M44" s="10"/>
      <c r="N44" s="11"/>
      <c r="O44" s="4"/>
      <c r="P44" s="5" t="str">
        <f aca="false">IF(V44="","",IF(W44&lt;&gt;0,NA(),SUMIFS(元出荷明細!$D$8:$D$57,元出荷明細!$A$8:$A$57,B44)))</f>
        <v/>
      </c>
      <c r="Q44" s="5" t="str">
        <f aca="false">IF(V44="","",IF(W44&lt;&gt;0,NA(),SUMIFS($G$8:$G$57,$B$8:$B$57,B44,$E$8:$E$57,"有効",$F$8:$F$57,"確認済")))</f>
        <v/>
      </c>
      <c r="R44" s="5" t="str">
        <f aca="false">IF(V44="","",IF(W44&lt;&gt;0,NA(),COUNTIFS($B$8:$B$57,B44,$E$8:$E$57,"有効",$F$8:$F$57,"未確認")))</f>
        <v/>
      </c>
      <c r="S44" s="6" t="str">
        <f aca="false">IF(V44="","",IF(W44&lt;&gt;0,NA(),IF(R44&gt;0,"判定保留",P44-Q44)))</f>
        <v/>
      </c>
      <c r="T44" s="6" t="str">
        <f aca="false">IF(V44="","",IF(W44&lt;&gt;0,NA(),IF(E44="取消","取消",IF(I44="未確認","判定保留",IF(I44&lt;&gt;"返金","対象外",IF(AND(K44="確認済",M44="確認済"),L44-N44,"判定保留"))))))</f>
        <v/>
      </c>
      <c r="U44" s="8" t="str">
        <f aca="false">IF(V44="","",IF(W44&lt;&gt;0,NA(),IF(E44="取消","取消",IF(F44="未確認","受取未確認",IF(H44="未確認","検品未確認",IF(H44="要対応","検品要対応",IF(D44="未確認","理由未確認",IF(I44="未確認","方針未確認",IF(J44="未確認","実物処理未確認",IF(I44&lt;&gt;"返金","照合済",IF(K44="未確認","合意未確認",IF(M44="未確認","実績未確認",IF(T44&gt;0,"未返金",IF(T44&lt;0,"過返金","照合済"))))))))))))))</f>
        <v/>
      </c>
      <c r="V44" s="8" t="str">
        <f aca="false">IF(COUNTA(A44:O44)=0,"",IF(NOT(AND(ISTEXT(A44),LEN(A44)=8,EXACT(LEFT(A44,4),"RET-"),ISNUMBER(FIND(MID(A44,5,1)&amp;"x","0x1x2x3x4x5x6x7x8x9x")),ISNUMBER(FIND(MID(A44,6,1)&amp;"x","0x1x2x3x4x5x6x7x8x9x")),ISNUMBER(FIND(MID(A44,7,1)&amp;"x","0x1x2x3x4x5x6x7x8x9x")),ISNUMBER(FIND(MID(A44,8,1)&amp;"x","0x1x2x3x4x5x6x7x8x9x")))),"返品IDはRET-と半角数字4桁",IF(COUNTIFS($A$8:$A$57,A44)&gt;1,"返品IDが重複",IF(NOT(AND(ISTEXT(B44),LEN(B44)=8,EXACT(LEFT(B44,4),"SAL-"),ISNUMBER(FIND(MID(B44,5,1)&amp;"x","0x1x2x3x4x5x6x7x8x9x")),ISNUMBER(FIND(MID(B44,6,1)&amp;"x","0x1x2x3x4x5x6x7x8x9x")),ISNUMBER(FIND(MID(B44,7,1)&amp;"x","0x1x2x3x4x5x6x7x8x9x")),ISNUMBER(FIND(MID(B44,8,1)&amp;"x","0x1x2x3x4x5x6x7x8x9x")))),"元明細IDはSAL-と半角数字4桁",IF(COUNTIFS(元出荷明細!$A$8:$A$57,B44)&lt;&gt;1,"元明細が一意にありません",IF(NOT(IF(ISNUMBER(C44),AND(C44&gt;=43831,C44&lt;=73050,C44=INT(C44)),FALSE())),"受付日は時刻なしで必須",IF(C44&lt;SUMIFS(元出荷明細!$C$8:$C$57,元出荷明細!$A$8:$A$57,B44),"受付日は元出荷日以上",IF(NOT(OR(D44="破損",D44="品違い",D44="数量違い",D44="その他",D44="未確認")),"理由を確認",IF(NOT(OR(E44="有効",E44="取消")),"記録状態を確認",IF(NOT(OR(F44="確認済",F44="未確認")),"受取区分を確認",IF(AND(F44="確認済",NOT(IF(ISNUMBER(G44),AND(G44&gt;=1,G44&lt;=1000000,G44=INT(G44)),FALSE()))),"受取数は1〜100万個整数で必須",IF(AND(F44="未確認",COUNTA(G44)&gt;0),"受取未確認の数量は空欄",IF(NOT(OR(H44="確認済",H44="未確認",H44="要対応")),"検品を確認",IF(AND(H44&lt;&gt;"未確認",F44&lt;&gt;"確認済"),"検品前に受取数量を確認",IF(NOT(OR(I44="未確認",I44="返金",I44="交換",I44="返却",I44="その他")),"方針を確認",IF(NOT(OR(J44="確認済",J44="未確認")),"実物処理を確認",IF(AND(J44="確認済",OR(H44&lt;&gt;"確認済",I44="未確認")),"実物処理済は検品/方針が必要",IF(AND(I44="返金",NOT(AND(OR(K44="確認済",K44="未確認"),OR(M44="確認済",M44="未確認")))),"返金は合意/実績を別確認",IF(AND(I44="未確認",NOT(AND(K44="未確認",M44="未確認"))),"方針未確認の金額区分は未確認",IF(AND(OR(I44="交換",I44="返却",I44="その他"),NOT(AND(K44="対象外",M44="対象外"))),"返金以外は金額区分が対象外",IF(AND(K44="確認済",NOT(IF(ISNUMBER(L44),AND(L44&gt;=0,L44&lt;=1000000000,L44=INT(L44)),FALSE()))),"確認済金額は0〜10億円整数",IF(AND(K44&lt;&gt;"確認済",COUNTA(L44)&gt;0),"未確認/対象外の金額は空欄",IF(AND(M44="確認済",NOT(IF(ISNUMBER(N44),AND(N44&gt;=0,N44&lt;=1000000000,N44=INT(N44)),FALSE()))),"確認済金額は0〜10億円整数",IF(AND(M44&lt;&gt;"確認済",COUNTA(N44)&gt;0),"未確認/対象外の金額は空欄",IF(NOT(IF(ISNUMBER(O44),AND(O44&gt;=43831,O44&lt;=73050,O44=INT(O44)),FALSE())),"記録確認日は時刻なしで必須",IF(OR(C44&gt;O44,O44&gt;返品の確認!$B$3),"受付日≦確認日≦基準日",IF(AND(E44="有効",SUMIFS($G$8:$G$57,$B$8:$B$57,B44,$E$8:$E$57,"有効",$F$8:$F$57,"確認済")&gt;SUMIFS(元出荷明細!$D$8:$D$57,元出荷明細!$A$8:$A$57,B44)),"全有効受取数が元出荷数を超過","確認済み")))))))))))))))))))))))))))</f>
        <v/>
      </c>
      <c r="W44" s="12" t="str">
        <f aca="false">IF(V44="","",IF(V44="確認済み",0,1))</f>
        <v/>
      </c>
      <c r="X44" s="12" t="n">
        <f aca="false">IF(COUNTA(A44:O44)=0,IF(AND(V44="",W44="",P44="",Q44="",R44="",S44="",T44="",U44=""),0,1),IF(NOT(AND(ISTEXT(V44),V44=IF(COUNTA(A44:O44)=0,"",IF(NOT(AND(ISTEXT(A44),LEN(A44)=8,EXACT(LEFT(A44,4),"RET-"),ISNUMBER(FIND(MID(A44,5,1)&amp;"x","0x1x2x3x4x5x6x7x8x9x")),ISNUMBER(FIND(MID(A44,6,1)&amp;"x","0x1x2x3x4x5x6x7x8x9x")),ISNUMBER(FIND(MID(A44,7,1)&amp;"x","0x1x2x3x4x5x6x7x8x9x")),ISNUMBER(FIND(MID(A44,8,1)&amp;"x","0x1x2x3x4x5x6x7x8x9x")))),"返品IDはRET-と半角数字4桁",IF(COUNTIFS($A$8:$A$57,A44)&gt;1,"返品IDが重複",IF(NOT(AND(ISTEXT(B44),LEN(B44)=8,EXACT(LEFT(B44,4),"SAL-"),ISNUMBER(FIND(MID(B44,5,1)&amp;"x","0x1x2x3x4x5x6x7x8x9x")),ISNUMBER(FIND(MID(B44,6,1)&amp;"x","0x1x2x3x4x5x6x7x8x9x")),ISNUMBER(FIND(MID(B44,7,1)&amp;"x","0x1x2x3x4x5x6x7x8x9x")),ISNUMBER(FIND(MID(B44,8,1)&amp;"x","0x1x2x3x4x5x6x7x8x9x")))),"元明細IDはSAL-と半角数字4桁",IF(COUNTIFS(元出荷明細!$A$8:$A$57,B44)&lt;&gt;1,"元明細が一意にありません",IF(NOT(IF(ISNUMBER(C44),AND(C44&gt;=43831,C44&lt;=73050,C44=INT(C44)),FALSE())),"受付日は時刻なしで必須",IF(C44&lt;SUMIFS(元出荷明細!$C$8:$C$57,元出荷明細!$A$8:$A$57,B44),"受付日は元出荷日以上",IF(NOT(OR(D44="破損",D44="品違い",D44="数量違い",D44="その他",D44="未確認")),"理由を確認",IF(NOT(OR(E44="有効",E44="取消")),"記録状態を確認",IF(NOT(OR(F44="確認済",F44="未確認")),"受取区分を確認",IF(AND(F44="確認済",NOT(IF(ISNUMBER(G44),AND(G44&gt;=1,G44&lt;=1000000,G44=INT(G44)),FALSE()))),"受取数は1〜100万個整数で必須",IF(AND(F44="未確認",COUNTA(G44)&gt;0),"受取未確認の数量は空欄",IF(NOT(OR(H44="確認済",H44="未確認",H44="要対応")),"検品を確認",IF(AND(H44&lt;&gt;"未確認",F44&lt;&gt;"確認済"),"検品前に受取数量を確認",IF(NOT(OR(I44="未確認",I44="返金",I44="交換",I44="返却",I44="その他")),"方針を確認",IF(NOT(OR(J44="確認済",J44="未確認")),"実物処理を確認",IF(AND(J44="確認済",OR(H44&lt;&gt;"確認済",I44="未確認")),"実物処理済は検品/方針が必要",IF(AND(I44="返金",NOT(AND(OR(K44="確認済",K44="未確認"),OR(M44="確認済",M44="未確認")))),"返金は合意/実績を別確認",IF(AND(I44="未確認",NOT(AND(K44="未確認",M44="未確認"))),"方針未確認の金額区分は未確認",IF(AND(OR(I44="交換",I44="返却",I44="その他"),NOT(AND(K44="対象外",M44="対象外"))),"返金以外は金額区分が対象外",IF(AND(K44="確認済",NOT(IF(ISNUMBER(L44),AND(L44&gt;=0,L44&lt;=1000000000,L44=INT(L44)),FALSE()))),"確認済金額は0〜10億円整数",IF(AND(K44&lt;&gt;"確認済",COUNTA(L44)&gt;0),"未確認/対象外の金額は空欄",IF(AND(M44="確認済",NOT(IF(ISNUMBER(N44),AND(N44&gt;=0,N44&lt;=1000000000,N44=INT(N44)),FALSE()))),"確認済金額は0〜10億円整数",IF(AND(M44&lt;&gt;"確認済",COUNTA(N44)&gt;0),"未確認/対象外の金額は空欄",IF(NOT(IF(ISNUMBER(O44),AND(O44&gt;=43831,O44&lt;=73050,O44=INT(O44)),FALSE())),"記録確認日は時刻なしで必須",IF(OR(C44&gt;O44,O44&gt;返品の確認!$B$3),"受付日≦確認日≦基準日",IF(AND(E44="有効",SUMIFS($G$8:$G$57,$B$8:$B$57,B44,$E$8:$E$57,"有効",$F$8:$F$57,"確認済")&gt;SUMIFS(元出荷明細!$D$8:$D$57,元出荷明細!$A$8:$A$57,B44)),"全有効受取数が元出荷数を超過","確認済み"))))))))))))))))))))))))))),ISNUMBER(W44),W44=IF(V44="確認済み",0,1))),1,IF(W44&lt;&gt;0,0,IF(AND(ISNUMBER(P44),P44=SUMIFS(元出荷明細!$D$8:$D$57,元出荷明細!$A$8:$A$57,B44),ISNUMBER(Q44),Q44=SUMIFS($G$8:$G$57,$B$8:$B$57,B44,$E$8:$E$57,"有効",$F$8:$F$57,"確認済"),ISNUMBER(R44),R44=COUNTIFS($B$8:$B$57,B44,$E$8:$E$57,"有効",$F$8:$F$57,"未確認"),IF(R44&gt;0,ISTEXT(S44),ISNUMBER(S44)),S44=IF(R44&gt;0,"判定保留",P44-Q44),IF(AND(E44="有効",I44="返金",K44="確認済",M44="確認済"),ISNUMBER(T44),ISTEXT(T44)),T44=IF(E44="取消","取消",IF(I44="未確認","判定保留",IF(I44&lt;&gt;"返金","対象外",IF(AND(K44="確認済",M44="確認済"),L44-N44,"判定保留")))),ISTEXT(U44),U44=IF(E44="取消","取消",IF(F44="未確認","受取未確認",IF(H44="未確認","検品未確認",IF(H44="要対応","検品要対応",IF(D44="未確認","理由未確認",IF(I44="未確認","方針未確認",IF(J44="未確認","実物処理未確認",IF(I44&lt;&gt;"返金","照合済",IF(K44="未確認","合意未確認",IF(M44="未確認","実績未確認",IF(T44&gt;0,"未返金",IF(T44&lt;0,"過返金","照合済"))))))))))))),0,1))))</f>
        <v>0</v>
      </c>
    </row>
    <row r="45" customFormat="false" ht="32" hidden="false" customHeight="true" outlineLevel="0" collapsed="false">
      <c r="A45" s="9"/>
      <c r="B45" s="9"/>
      <c r="C45" s="4"/>
      <c r="D45" s="10"/>
      <c r="E45" s="10"/>
      <c r="F45" s="10"/>
      <c r="G45" s="11"/>
      <c r="H45" s="10"/>
      <c r="I45" s="10"/>
      <c r="J45" s="10"/>
      <c r="K45" s="10"/>
      <c r="L45" s="11"/>
      <c r="M45" s="10"/>
      <c r="N45" s="11"/>
      <c r="O45" s="4"/>
      <c r="P45" s="5" t="str">
        <f aca="false">IF(V45="","",IF(W45&lt;&gt;0,NA(),SUMIFS(元出荷明細!$D$8:$D$57,元出荷明細!$A$8:$A$57,B45)))</f>
        <v/>
      </c>
      <c r="Q45" s="5" t="str">
        <f aca="false">IF(V45="","",IF(W45&lt;&gt;0,NA(),SUMIFS($G$8:$G$57,$B$8:$B$57,B45,$E$8:$E$57,"有効",$F$8:$F$57,"確認済")))</f>
        <v/>
      </c>
      <c r="R45" s="5" t="str">
        <f aca="false">IF(V45="","",IF(W45&lt;&gt;0,NA(),COUNTIFS($B$8:$B$57,B45,$E$8:$E$57,"有効",$F$8:$F$57,"未確認")))</f>
        <v/>
      </c>
      <c r="S45" s="6" t="str">
        <f aca="false">IF(V45="","",IF(W45&lt;&gt;0,NA(),IF(R45&gt;0,"判定保留",P45-Q45)))</f>
        <v/>
      </c>
      <c r="T45" s="6" t="str">
        <f aca="false">IF(V45="","",IF(W45&lt;&gt;0,NA(),IF(E45="取消","取消",IF(I45="未確認","判定保留",IF(I45&lt;&gt;"返金","対象外",IF(AND(K45="確認済",M45="確認済"),L45-N45,"判定保留"))))))</f>
        <v/>
      </c>
      <c r="U45" s="8" t="str">
        <f aca="false">IF(V45="","",IF(W45&lt;&gt;0,NA(),IF(E45="取消","取消",IF(F45="未確認","受取未確認",IF(H45="未確認","検品未確認",IF(H45="要対応","検品要対応",IF(D45="未確認","理由未確認",IF(I45="未確認","方針未確認",IF(J45="未確認","実物処理未確認",IF(I45&lt;&gt;"返金","照合済",IF(K45="未確認","合意未確認",IF(M45="未確認","実績未確認",IF(T45&gt;0,"未返金",IF(T45&lt;0,"過返金","照合済"))))))))))))))</f>
        <v/>
      </c>
      <c r="V45" s="8" t="str">
        <f aca="false">IF(COUNTA(A45:O45)=0,"",IF(NOT(AND(ISTEXT(A45),LEN(A45)=8,EXACT(LEFT(A45,4),"RET-"),ISNUMBER(FIND(MID(A45,5,1)&amp;"x","0x1x2x3x4x5x6x7x8x9x")),ISNUMBER(FIND(MID(A45,6,1)&amp;"x","0x1x2x3x4x5x6x7x8x9x")),ISNUMBER(FIND(MID(A45,7,1)&amp;"x","0x1x2x3x4x5x6x7x8x9x")),ISNUMBER(FIND(MID(A45,8,1)&amp;"x","0x1x2x3x4x5x6x7x8x9x")))),"返品IDはRET-と半角数字4桁",IF(COUNTIFS($A$8:$A$57,A45)&gt;1,"返品IDが重複",IF(NOT(AND(ISTEXT(B45),LEN(B45)=8,EXACT(LEFT(B45,4),"SAL-"),ISNUMBER(FIND(MID(B45,5,1)&amp;"x","0x1x2x3x4x5x6x7x8x9x")),ISNUMBER(FIND(MID(B45,6,1)&amp;"x","0x1x2x3x4x5x6x7x8x9x")),ISNUMBER(FIND(MID(B45,7,1)&amp;"x","0x1x2x3x4x5x6x7x8x9x")),ISNUMBER(FIND(MID(B45,8,1)&amp;"x","0x1x2x3x4x5x6x7x8x9x")))),"元明細IDはSAL-と半角数字4桁",IF(COUNTIFS(元出荷明細!$A$8:$A$57,B45)&lt;&gt;1,"元明細が一意にありません",IF(NOT(IF(ISNUMBER(C45),AND(C45&gt;=43831,C45&lt;=73050,C45=INT(C45)),FALSE())),"受付日は時刻なしで必須",IF(C45&lt;SUMIFS(元出荷明細!$C$8:$C$57,元出荷明細!$A$8:$A$57,B45),"受付日は元出荷日以上",IF(NOT(OR(D45="破損",D45="品違い",D45="数量違い",D45="その他",D45="未確認")),"理由を確認",IF(NOT(OR(E45="有効",E45="取消")),"記録状態を確認",IF(NOT(OR(F45="確認済",F45="未確認")),"受取区分を確認",IF(AND(F45="確認済",NOT(IF(ISNUMBER(G45),AND(G45&gt;=1,G45&lt;=1000000,G45=INT(G45)),FALSE()))),"受取数は1〜100万個整数で必須",IF(AND(F45="未確認",COUNTA(G45)&gt;0),"受取未確認の数量は空欄",IF(NOT(OR(H45="確認済",H45="未確認",H45="要対応")),"検品を確認",IF(AND(H45&lt;&gt;"未確認",F45&lt;&gt;"確認済"),"検品前に受取数量を確認",IF(NOT(OR(I45="未確認",I45="返金",I45="交換",I45="返却",I45="その他")),"方針を確認",IF(NOT(OR(J45="確認済",J45="未確認")),"実物処理を確認",IF(AND(J45="確認済",OR(H45&lt;&gt;"確認済",I45="未確認")),"実物処理済は検品/方針が必要",IF(AND(I45="返金",NOT(AND(OR(K45="確認済",K45="未確認"),OR(M45="確認済",M45="未確認")))),"返金は合意/実績を別確認",IF(AND(I45="未確認",NOT(AND(K45="未確認",M45="未確認"))),"方針未確認の金額区分は未確認",IF(AND(OR(I45="交換",I45="返却",I45="その他"),NOT(AND(K45="対象外",M45="対象外"))),"返金以外は金額区分が対象外",IF(AND(K45="確認済",NOT(IF(ISNUMBER(L45),AND(L45&gt;=0,L45&lt;=1000000000,L45=INT(L45)),FALSE()))),"確認済金額は0〜10億円整数",IF(AND(K45&lt;&gt;"確認済",COUNTA(L45)&gt;0),"未確認/対象外の金額は空欄",IF(AND(M45="確認済",NOT(IF(ISNUMBER(N45),AND(N45&gt;=0,N45&lt;=1000000000,N45=INT(N45)),FALSE()))),"確認済金額は0〜10億円整数",IF(AND(M45&lt;&gt;"確認済",COUNTA(N45)&gt;0),"未確認/対象外の金額は空欄",IF(NOT(IF(ISNUMBER(O45),AND(O45&gt;=43831,O45&lt;=73050,O45=INT(O45)),FALSE())),"記録確認日は時刻なしで必須",IF(OR(C45&gt;O45,O45&gt;返品の確認!$B$3),"受付日≦確認日≦基準日",IF(AND(E45="有効",SUMIFS($G$8:$G$57,$B$8:$B$57,B45,$E$8:$E$57,"有効",$F$8:$F$57,"確認済")&gt;SUMIFS(元出荷明細!$D$8:$D$57,元出荷明細!$A$8:$A$57,B45)),"全有効受取数が元出荷数を超過","確認済み")))))))))))))))))))))))))))</f>
        <v/>
      </c>
      <c r="W45" s="12" t="str">
        <f aca="false">IF(V45="","",IF(V45="確認済み",0,1))</f>
        <v/>
      </c>
      <c r="X45" s="12" t="n">
        <f aca="false">IF(COUNTA(A45:O45)=0,IF(AND(V45="",W45="",P45="",Q45="",R45="",S45="",T45="",U45=""),0,1),IF(NOT(AND(ISTEXT(V45),V45=IF(COUNTA(A45:O45)=0,"",IF(NOT(AND(ISTEXT(A45),LEN(A45)=8,EXACT(LEFT(A45,4),"RET-"),ISNUMBER(FIND(MID(A45,5,1)&amp;"x","0x1x2x3x4x5x6x7x8x9x")),ISNUMBER(FIND(MID(A45,6,1)&amp;"x","0x1x2x3x4x5x6x7x8x9x")),ISNUMBER(FIND(MID(A45,7,1)&amp;"x","0x1x2x3x4x5x6x7x8x9x")),ISNUMBER(FIND(MID(A45,8,1)&amp;"x","0x1x2x3x4x5x6x7x8x9x")))),"返品IDはRET-と半角数字4桁",IF(COUNTIFS($A$8:$A$57,A45)&gt;1,"返品IDが重複",IF(NOT(AND(ISTEXT(B45),LEN(B45)=8,EXACT(LEFT(B45,4),"SAL-"),ISNUMBER(FIND(MID(B45,5,1)&amp;"x","0x1x2x3x4x5x6x7x8x9x")),ISNUMBER(FIND(MID(B45,6,1)&amp;"x","0x1x2x3x4x5x6x7x8x9x")),ISNUMBER(FIND(MID(B45,7,1)&amp;"x","0x1x2x3x4x5x6x7x8x9x")),ISNUMBER(FIND(MID(B45,8,1)&amp;"x","0x1x2x3x4x5x6x7x8x9x")))),"元明細IDはSAL-と半角数字4桁",IF(COUNTIFS(元出荷明細!$A$8:$A$57,B45)&lt;&gt;1,"元明細が一意にありません",IF(NOT(IF(ISNUMBER(C45),AND(C45&gt;=43831,C45&lt;=73050,C45=INT(C45)),FALSE())),"受付日は時刻なしで必須",IF(C45&lt;SUMIFS(元出荷明細!$C$8:$C$57,元出荷明細!$A$8:$A$57,B45),"受付日は元出荷日以上",IF(NOT(OR(D45="破損",D45="品違い",D45="数量違い",D45="その他",D45="未確認")),"理由を確認",IF(NOT(OR(E45="有効",E45="取消")),"記録状態を確認",IF(NOT(OR(F45="確認済",F45="未確認")),"受取区分を確認",IF(AND(F45="確認済",NOT(IF(ISNUMBER(G45),AND(G45&gt;=1,G45&lt;=1000000,G45=INT(G45)),FALSE()))),"受取数は1〜100万個整数で必須",IF(AND(F45="未確認",COUNTA(G45)&gt;0),"受取未確認の数量は空欄",IF(NOT(OR(H45="確認済",H45="未確認",H45="要対応")),"検品を確認",IF(AND(H45&lt;&gt;"未確認",F45&lt;&gt;"確認済"),"検品前に受取数量を確認",IF(NOT(OR(I45="未確認",I45="返金",I45="交換",I45="返却",I45="その他")),"方針を確認",IF(NOT(OR(J45="確認済",J45="未確認")),"実物処理を確認",IF(AND(J45="確認済",OR(H45&lt;&gt;"確認済",I45="未確認")),"実物処理済は検品/方針が必要",IF(AND(I45="返金",NOT(AND(OR(K45="確認済",K45="未確認"),OR(M45="確認済",M45="未確認")))),"返金は合意/実績を別確認",IF(AND(I45="未確認",NOT(AND(K45="未確認",M45="未確認"))),"方針未確認の金額区分は未確認",IF(AND(OR(I45="交換",I45="返却",I45="その他"),NOT(AND(K45="対象外",M45="対象外"))),"返金以外は金額区分が対象外",IF(AND(K45="確認済",NOT(IF(ISNUMBER(L45),AND(L45&gt;=0,L45&lt;=1000000000,L45=INT(L45)),FALSE()))),"確認済金額は0〜10億円整数",IF(AND(K45&lt;&gt;"確認済",COUNTA(L45)&gt;0),"未確認/対象外の金額は空欄",IF(AND(M45="確認済",NOT(IF(ISNUMBER(N45),AND(N45&gt;=0,N45&lt;=1000000000,N45=INT(N45)),FALSE()))),"確認済金額は0〜10億円整数",IF(AND(M45&lt;&gt;"確認済",COUNTA(N45)&gt;0),"未確認/対象外の金額は空欄",IF(NOT(IF(ISNUMBER(O45),AND(O45&gt;=43831,O45&lt;=73050,O45=INT(O45)),FALSE())),"記録確認日は時刻なしで必須",IF(OR(C45&gt;O45,O45&gt;返品の確認!$B$3),"受付日≦確認日≦基準日",IF(AND(E45="有効",SUMIFS($G$8:$G$57,$B$8:$B$57,B45,$E$8:$E$57,"有効",$F$8:$F$57,"確認済")&gt;SUMIFS(元出荷明細!$D$8:$D$57,元出荷明細!$A$8:$A$57,B45)),"全有効受取数が元出荷数を超過","確認済み"))))))))))))))))))))))))))),ISNUMBER(W45),W45=IF(V45="確認済み",0,1))),1,IF(W45&lt;&gt;0,0,IF(AND(ISNUMBER(P45),P45=SUMIFS(元出荷明細!$D$8:$D$57,元出荷明細!$A$8:$A$57,B45),ISNUMBER(Q45),Q45=SUMIFS($G$8:$G$57,$B$8:$B$57,B45,$E$8:$E$57,"有効",$F$8:$F$57,"確認済"),ISNUMBER(R45),R45=COUNTIFS($B$8:$B$57,B45,$E$8:$E$57,"有効",$F$8:$F$57,"未確認"),IF(R45&gt;0,ISTEXT(S45),ISNUMBER(S45)),S45=IF(R45&gt;0,"判定保留",P45-Q45),IF(AND(E45="有効",I45="返金",K45="確認済",M45="確認済"),ISNUMBER(T45),ISTEXT(T45)),T45=IF(E45="取消","取消",IF(I45="未確認","判定保留",IF(I45&lt;&gt;"返金","対象外",IF(AND(K45="確認済",M45="確認済"),L45-N45,"判定保留")))),ISTEXT(U45),U45=IF(E45="取消","取消",IF(F45="未確認","受取未確認",IF(H45="未確認","検品未確認",IF(H45="要対応","検品要対応",IF(D45="未確認","理由未確認",IF(I45="未確認","方針未確認",IF(J45="未確認","実物処理未確認",IF(I45&lt;&gt;"返金","照合済",IF(K45="未確認","合意未確認",IF(M45="未確認","実績未確認",IF(T45&gt;0,"未返金",IF(T45&lt;0,"過返金","照合済"))))))))))))),0,1))))</f>
        <v>0</v>
      </c>
    </row>
    <row r="46" customFormat="false" ht="32" hidden="false" customHeight="true" outlineLevel="0" collapsed="false">
      <c r="A46" s="9"/>
      <c r="B46" s="9"/>
      <c r="C46" s="4"/>
      <c r="D46" s="10"/>
      <c r="E46" s="10"/>
      <c r="F46" s="10"/>
      <c r="G46" s="11"/>
      <c r="H46" s="10"/>
      <c r="I46" s="10"/>
      <c r="J46" s="10"/>
      <c r="K46" s="10"/>
      <c r="L46" s="11"/>
      <c r="M46" s="10"/>
      <c r="N46" s="11"/>
      <c r="O46" s="4"/>
      <c r="P46" s="5" t="str">
        <f aca="false">IF(V46="","",IF(W46&lt;&gt;0,NA(),SUMIFS(元出荷明細!$D$8:$D$57,元出荷明細!$A$8:$A$57,B46)))</f>
        <v/>
      </c>
      <c r="Q46" s="5" t="str">
        <f aca="false">IF(V46="","",IF(W46&lt;&gt;0,NA(),SUMIFS($G$8:$G$57,$B$8:$B$57,B46,$E$8:$E$57,"有効",$F$8:$F$57,"確認済")))</f>
        <v/>
      </c>
      <c r="R46" s="5" t="str">
        <f aca="false">IF(V46="","",IF(W46&lt;&gt;0,NA(),COUNTIFS($B$8:$B$57,B46,$E$8:$E$57,"有効",$F$8:$F$57,"未確認")))</f>
        <v/>
      </c>
      <c r="S46" s="6" t="str">
        <f aca="false">IF(V46="","",IF(W46&lt;&gt;0,NA(),IF(R46&gt;0,"判定保留",P46-Q46)))</f>
        <v/>
      </c>
      <c r="T46" s="6" t="str">
        <f aca="false">IF(V46="","",IF(W46&lt;&gt;0,NA(),IF(E46="取消","取消",IF(I46="未確認","判定保留",IF(I46&lt;&gt;"返金","対象外",IF(AND(K46="確認済",M46="確認済"),L46-N46,"判定保留"))))))</f>
        <v/>
      </c>
      <c r="U46" s="8" t="str">
        <f aca="false">IF(V46="","",IF(W46&lt;&gt;0,NA(),IF(E46="取消","取消",IF(F46="未確認","受取未確認",IF(H46="未確認","検品未確認",IF(H46="要対応","検品要対応",IF(D46="未確認","理由未確認",IF(I46="未確認","方針未確認",IF(J46="未確認","実物処理未確認",IF(I46&lt;&gt;"返金","照合済",IF(K46="未確認","合意未確認",IF(M46="未確認","実績未確認",IF(T46&gt;0,"未返金",IF(T46&lt;0,"過返金","照合済"))))))))))))))</f>
        <v/>
      </c>
      <c r="V46" s="8" t="str">
        <f aca="false">IF(COUNTA(A46:O46)=0,"",IF(NOT(AND(ISTEXT(A46),LEN(A46)=8,EXACT(LEFT(A46,4),"RET-"),ISNUMBER(FIND(MID(A46,5,1)&amp;"x","0x1x2x3x4x5x6x7x8x9x")),ISNUMBER(FIND(MID(A46,6,1)&amp;"x","0x1x2x3x4x5x6x7x8x9x")),ISNUMBER(FIND(MID(A46,7,1)&amp;"x","0x1x2x3x4x5x6x7x8x9x")),ISNUMBER(FIND(MID(A46,8,1)&amp;"x","0x1x2x3x4x5x6x7x8x9x")))),"返品IDはRET-と半角数字4桁",IF(COUNTIFS($A$8:$A$57,A46)&gt;1,"返品IDが重複",IF(NOT(AND(ISTEXT(B46),LEN(B46)=8,EXACT(LEFT(B46,4),"SAL-"),ISNUMBER(FIND(MID(B46,5,1)&amp;"x","0x1x2x3x4x5x6x7x8x9x")),ISNUMBER(FIND(MID(B46,6,1)&amp;"x","0x1x2x3x4x5x6x7x8x9x")),ISNUMBER(FIND(MID(B46,7,1)&amp;"x","0x1x2x3x4x5x6x7x8x9x")),ISNUMBER(FIND(MID(B46,8,1)&amp;"x","0x1x2x3x4x5x6x7x8x9x")))),"元明細IDはSAL-と半角数字4桁",IF(COUNTIFS(元出荷明細!$A$8:$A$57,B46)&lt;&gt;1,"元明細が一意にありません",IF(NOT(IF(ISNUMBER(C46),AND(C46&gt;=43831,C46&lt;=73050,C46=INT(C46)),FALSE())),"受付日は時刻なしで必須",IF(C46&lt;SUMIFS(元出荷明細!$C$8:$C$57,元出荷明細!$A$8:$A$57,B46),"受付日は元出荷日以上",IF(NOT(OR(D46="破損",D46="品違い",D46="数量違い",D46="その他",D46="未確認")),"理由を確認",IF(NOT(OR(E46="有効",E46="取消")),"記録状態を確認",IF(NOT(OR(F46="確認済",F46="未確認")),"受取区分を確認",IF(AND(F46="確認済",NOT(IF(ISNUMBER(G46),AND(G46&gt;=1,G46&lt;=1000000,G46=INT(G46)),FALSE()))),"受取数は1〜100万個整数で必須",IF(AND(F46="未確認",COUNTA(G46)&gt;0),"受取未確認の数量は空欄",IF(NOT(OR(H46="確認済",H46="未確認",H46="要対応")),"検品を確認",IF(AND(H46&lt;&gt;"未確認",F46&lt;&gt;"確認済"),"検品前に受取数量を確認",IF(NOT(OR(I46="未確認",I46="返金",I46="交換",I46="返却",I46="その他")),"方針を確認",IF(NOT(OR(J46="確認済",J46="未確認")),"実物処理を確認",IF(AND(J46="確認済",OR(H46&lt;&gt;"確認済",I46="未確認")),"実物処理済は検品/方針が必要",IF(AND(I46="返金",NOT(AND(OR(K46="確認済",K46="未確認"),OR(M46="確認済",M46="未確認")))),"返金は合意/実績を別確認",IF(AND(I46="未確認",NOT(AND(K46="未確認",M46="未確認"))),"方針未確認の金額区分は未確認",IF(AND(OR(I46="交換",I46="返却",I46="その他"),NOT(AND(K46="対象外",M46="対象外"))),"返金以外は金額区分が対象外",IF(AND(K46="確認済",NOT(IF(ISNUMBER(L46),AND(L46&gt;=0,L46&lt;=1000000000,L46=INT(L46)),FALSE()))),"確認済金額は0〜10億円整数",IF(AND(K46&lt;&gt;"確認済",COUNTA(L46)&gt;0),"未確認/対象外の金額は空欄",IF(AND(M46="確認済",NOT(IF(ISNUMBER(N46),AND(N46&gt;=0,N46&lt;=1000000000,N46=INT(N46)),FALSE()))),"確認済金額は0〜10億円整数",IF(AND(M46&lt;&gt;"確認済",COUNTA(N46)&gt;0),"未確認/対象外の金額は空欄",IF(NOT(IF(ISNUMBER(O46),AND(O46&gt;=43831,O46&lt;=73050,O46=INT(O46)),FALSE())),"記録確認日は時刻なしで必須",IF(OR(C46&gt;O46,O46&gt;返品の確認!$B$3),"受付日≦確認日≦基準日",IF(AND(E46="有効",SUMIFS($G$8:$G$57,$B$8:$B$57,B46,$E$8:$E$57,"有効",$F$8:$F$57,"確認済")&gt;SUMIFS(元出荷明細!$D$8:$D$57,元出荷明細!$A$8:$A$57,B46)),"全有効受取数が元出荷数を超過","確認済み")))))))))))))))))))))))))))</f>
        <v/>
      </c>
      <c r="W46" s="12" t="str">
        <f aca="false">IF(V46="","",IF(V46="確認済み",0,1))</f>
        <v/>
      </c>
      <c r="X46" s="12" t="n">
        <f aca="false">IF(COUNTA(A46:O46)=0,IF(AND(V46="",W46="",P46="",Q46="",R46="",S46="",T46="",U46=""),0,1),IF(NOT(AND(ISTEXT(V46),V46=IF(COUNTA(A46:O46)=0,"",IF(NOT(AND(ISTEXT(A46),LEN(A46)=8,EXACT(LEFT(A46,4),"RET-"),ISNUMBER(FIND(MID(A46,5,1)&amp;"x","0x1x2x3x4x5x6x7x8x9x")),ISNUMBER(FIND(MID(A46,6,1)&amp;"x","0x1x2x3x4x5x6x7x8x9x")),ISNUMBER(FIND(MID(A46,7,1)&amp;"x","0x1x2x3x4x5x6x7x8x9x")),ISNUMBER(FIND(MID(A46,8,1)&amp;"x","0x1x2x3x4x5x6x7x8x9x")))),"返品IDはRET-と半角数字4桁",IF(COUNTIFS($A$8:$A$57,A46)&gt;1,"返品IDが重複",IF(NOT(AND(ISTEXT(B46),LEN(B46)=8,EXACT(LEFT(B46,4),"SAL-"),ISNUMBER(FIND(MID(B46,5,1)&amp;"x","0x1x2x3x4x5x6x7x8x9x")),ISNUMBER(FIND(MID(B46,6,1)&amp;"x","0x1x2x3x4x5x6x7x8x9x")),ISNUMBER(FIND(MID(B46,7,1)&amp;"x","0x1x2x3x4x5x6x7x8x9x")),ISNUMBER(FIND(MID(B46,8,1)&amp;"x","0x1x2x3x4x5x6x7x8x9x")))),"元明細IDはSAL-と半角数字4桁",IF(COUNTIFS(元出荷明細!$A$8:$A$57,B46)&lt;&gt;1,"元明細が一意にありません",IF(NOT(IF(ISNUMBER(C46),AND(C46&gt;=43831,C46&lt;=73050,C46=INT(C46)),FALSE())),"受付日は時刻なしで必須",IF(C46&lt;SUMIFS(元出荷明細!$C$8:$C$57,元出荷明細!$A$8:$A$57,B46),"受付日は元出荷日以上",IF(NOT(OR(D46="破損",D46="品違い",D46="数量違い",D46="その他",D46="未確認")),"理由を確認",IF(NOT(OR(E46="有効",E46="取消")),"記録状態を確認",IF(NOT(OR(F46="確認済",F46="未確認")),"受取区分を確認",IF(AND(F46="確認済",NOT(IF(ISNUMBER(G46),AND(G46&gt;=1,G46&lt;=1000000,G46=INT(G46)),FALSE()))),"受取数は1〜100万個整数で必須",IF(AND(F46="未確認",COUNTA(G46)&gt;0),"受取未確認の数量は空欄",IF(NOT(OR(H46="確認済",H46="未確認",H46="要対応")),"検品を確認",IF(AND(H46&lt;&gt;"未確認",F46&lt;&gt;"確認済"),"検品前に受取数量を確認",IF(NOT(OR(I46="未確認",I46="返金",I46="交換",I46="返却",I46="その他")),"方針を確認",IF(NOT(OR(J46="確認済",J46="未確認")),"実物処理を確認",IF(AND(J46="確認済",OR(H46&lt;&gt;"確認済",I46="未確認")),"実物処理済は検品/方針が必要",IF(AND(I46="返金",NOT(AND(OR(K46="確認済",K46="未確認"),OR(M46="確認済",M46="未確認")))),"返金は合意/実績を別確認",IF(AND(I46="未確認",NOT(AND(K46="未確認",M46="未確認"))),"方針未確認の金額区分は未確認",IF(AND(OR(I46="交換",I46="返却",I46="その他"),NOT(AND(K46="対象外",M46="対象外"))),"返金以外は金額区分が対象外",IF(AND(K46="確認済",NOT(IF(ISNUMBER(L46),AND(L46&gt;=0,L46&lt;=1000000000,L46=INT(L46)),FALSE()))),"確認済金額は0〜10億円整数",IF(AND(K46&lt;&gt;"確認済",COUNTA(L46)&gt;0),"未確認/対象外の金額は空欄",IF(AND(M46="確認済",NOT(IF(ISNUMBER(N46),AND(N46&gt;=0,N46&lt;=1000000000,N46=INT(N46)),FALSE()))),"確認済金額は0〜10億円整数",IF(AND(M46&lt;&gt;"確認済",COUNTA(N46)&gt;0),"未確認/対象外の金額は空欄",IF(NOT(IF(ISNUMBER(O46),AND(O46&gt;=43831,O46&lt;=73050,O46=INT(O46)),FALSE())),"記録確認日は時刻なしで必須",IF(OR(C46&gt;O46,O46&gt;返品の確認!$B$3),"受付日≦確認日≦基準日",IF(AND(E46="有効",SUMIFS($G$8:$G$57,$B$8:$B$57,B46,$E$8:$E$57,"有効",$F$8:$F$57,"確認済")&gt;SUMIFS(元出荷明細!$D$8:$D$57,元出荷明細!$A$8:$A$57,B46)),"全有効受取数が元出荷数を超過","確認済み"))))))))))))))))))))))))))),ISNUMBER(W46),W46=IF(V46="確認済み",0,1))),1,IF(W46&lt;&gt;0,0,IF(AND(ISNUMBER(P46),P46=SUMIFS(元出荷明細!$D$8:$D$57,元出荷明細!$A$8:$A$57,B46),ISNUMBER(Q46),Q46=SUMIFS($G$8:$G$57,$B$8:$B$57,B46,$E$8:$E$57,"有効",$F$8:$F$57,"確認済"),ISNUMBER(R46),R46=COUNTIFS($B$8:$B$57,B46,$E$8:$E$57,"有効",$F$8:$F$57,"未確認"),IF(R46&gt;0,ISTEXT(S46),ISNUMBER(S46)),S46=IF(R46&gt;0,"判定保留",P46-Q46),IF(AND(E46="有効",I46="返金",K46="確認済",M46="確認済"),ISNUMBER(T46),ISTEXT(T46)),T46=IF(E46="取消","取消",IF(I46="未確認","判定保留",IF(I46&lt;&gt;"返金","対象外",IF(AND(K46="確認済",M46="確認済"),L46-N46,"判定保留")))),ISTEXT(U46),U46=IF(E46="取消","取消",IF(F46="未確認","受取未確認",IF(H46="未確認","検品未確認",IF(H46="要対応","検品要対応",IF(D46="未確認","理由未確認",IF(I46="未確認","方針未確認",IF(J46="未確認","実物処理未確認",IF(I46&lt;&gt;"返金","照合済",IF(K46="未確認","合意未確認",IF(M46="未確認","実績未確認",IF(T46&gt;0,"未返金",IF(T46&lt;0,"過返金","照合済"))))))))))))),0,1))))</f>
        <v>0</v>
      </c>
    </row>
    <row r="47" customFormat="false" ht="32" hidden="false" customHeight="true" outlineLevel="0" collapsed="false">
      <c r="A47" s="9"/>
      <c r="B47" s="9"/>
      <c r="C47" s="4"/>
      <c r="D47" s="10"/>
      <c r="E47" s="10"/>
      <c r="F47" s="10"/>
      <c r="G47" s="11"/>
      <c r="H47" s="10"/>
      <c r="I47" s="10"/>
      <c r="J47" s="10"/>
      <c r="K47" s="10"/>
      <c r="L47" s="11"/>
      <c r="M47" s="10"/>
      <c r="N47" s="11"/>
      <c r="O47" s="4"/>
      <c r="P47" s="5" t="str">
        <f aca="false">IF(V47="","",IF(W47&lt;&gt;0,NA(),SUMIFS(元出荷明細!$D$8:$D$57,元出荷明細!$A$8:$A$57,B47)))</f>
        <v/>
      </c>
      <c r="Q47" s="5" t="str">
        <f aca="false">IF(V47="","",IF(W47&lt;&gt;0,NA(),SUMIFS($G$8:$G$57,$B$8:$B$57,B47,$E$8:$E$57,"有効",$F$8:$F$57,"確認済")))</f>
        <v/>
      </c>
      <c r="R47" s="5" t="str">
        <f aca="false">IF(V47="","",IF(W47&lt;&gt;0,NA(),COUNTIFS($B$8:$B$57,B47,$E$8:$E$57,"有効",$F$8:$F$57,"未確認")))</f>
        <v/>
      </c>
      <c r="S47" s="6" t="str">
        <f aca="false">IF(V47="","",IF(W47&lt;&gt;0,NA(),IF(R47&gt;0,"判定保留",P47-Q47)))</f>
        <v/>
      </c>
      <c r="T47" s="6" t="str">
        <f aca="false">IF(V47="","",IF(W47&lt;&gt;0,NA(),IF(E47="取消","取消",IF(I47="未確認","判定保留",IF(I47&lt;&gt;"返金","対象外",IF(AND(K47="確認済",M47="確認済"),L47-N47,"判定保留"))))))</f>
        <v/>
      </c>
      <c r="U47" s="8" t="str">
        <f aca="false">IF(V47="","",IF(W47&lt;&gt;0,NA(),IF(E47="取消","取消",IF(F47="未確認","受取未確認",IF(H47="未確認","検品未確認",IF(H47="要対応","検品要対応",IF(D47="未確認","理由未確認",IF(I47="未確認","方針未確認",IF(J47="未確認","実物処理未確認",IF(I47&lt;&gt;"返金","照合済",IF(K47="未確認","合意未確認",IF(M47="未確認","実績未確認",IF(T47&gt;0,"未返金",IF(T47&lt;0,"過返金","照合済"))))))))))))))</f>
        <v/>
      </c>
      <c r="V47" s="8" t="str">
        <f aca="false">IF(COUNTA(A47:O47)=0,"",IF(NOT(AND(ISTEXT(A47),LEN(A47)=8,EXACT(LEFT(A47,4),"RET-"),ISNUMBER(FIND(MID(A47,5,1)&amp;"x","0x1x2x3x4x5x6x7x8x9x")),ISNUMBER(FIND(MID(A47,6,1)&amp;"x","0x1x2x3x4x5x6x7x8x9x")),ISNUMBER(FIND(MID(A47,7,1)&amp;"x","0x1x2x3x4x5x6x7x8x9x")),ISNUMBER(FIND(MID(A47,8,1)&amp;"x","0x1x2x3x4x5x6x7x8x9x")))),"返品IDはRET-と半角数字4桁",IF(COUNTIFS($A$8:$A$57,A47)&gt;1,"返品IDが重複",IF(NOT(AND(ISTEXT(B47),LEN(B47)=8,EXACT(LEFT(B47,4),"SAL-"),ISNUMBER(FIND(MID(B47,5,1)&amp;"x","0x1x2x3x4x5x6x7x8x9x")),ISNUMBER(FIND(MID(B47,6,1)&amp;"x","0x1x2x3x4x5x6x7x8x9x")),ISNUMBER(FIND(MID(B47,7,1)&amp;"x","0x1x2x3x4x5x6x7x8x9x")),ISNUMBER(FIND(MID(B47,8,1)&amp;"x","0x1x2x3x4x5x6x7x8x9x")))),"元明細IDはSAL-と半角数字4桁",IF(COUNTIFS(元出荷明細!$A$8:$A$57,B47)&lt;&gt;1,"元明細が一意にありません",IF(NOT(IF(ISNUMBER(C47),AND(C47&gt;=43831,C47&lt;=73050,C47=INT(C47)),FALSE())),"受付日は時刻なしで必須",IF(C47&lt;SUMIFS(元出荷明細!$C$8:$C$57,元出荷明細!$A$8:$A$57,B47),"受付日は元出荷日以上",IF(NOT(OR(D47="破損",D47="品違い",D47="数量違い",D47="その他",D47="未確認")),"理由を確認",IF(NOT(OR(E47="有効",E47="取消")),"記録状態を確認",IF(NOT(OR(F47="確認済",F47="未確認")),"受取区分を確認",IF(AND(F47="確認済",NOT(IF(ISNUMBER(G47),AND(G47&gt;=1,G47&lt;=1000000,G47=INT(G47)),FALSE()))),"受取数は1〜100万個整数で必須",IF(AND(F47="未確認",COUNTA(G47)&gt;0),"受取未確認の数量は空欄",IF(NOT(OR(H47="確認済",H47="未確認",H47="要対応")),"検品を確認",IF(AND(H47&lt;&gt;"未確認",F47&lt;&gt;"確認済"),"検品前に受取数量を確認",IF(NOT(OR(I47="未確認",I47="返金",I47="交換",I47="返却",I47="その他")),"方針を確認",IF(NOT(OR(J47="確認済",J47="未確認")),"実物処理を確認",IF(AND(J47="確認済",OR(H47&lt;&gt;"確認済",I47="未確認")),"実物処理済は検品/方針が必要",IF(AND(I47="返金",NOT(AND(OR(K47="確認済",K47="未確認"),OR(M47="確認済",M47="未確認")))),"返金は合意/実績を別確認",IF(AND(I47="未確認",NOT(AND(K47="未確認",M47="未確認"))),"方針未確認の金額区分は未確認",IF(AND(OR(I47="交換",I47="返却",I47="その他"),NOT(AND(K47="対象外",M47="対象外"))),"返金以外は金額区分が対象外",IF(AND(K47="確認済",NOT(IF(ISNUMBER(L47),AND(L47&gt;=0,L47&lt;=1000000000,L47=INT(L47)),FALSE()))),"確認済金額は0〜10億円整数",IF(AND(K47&lt;&gt;"確認済",COUNTA(L47)&gt;0),"未確認/対象外の金額は空欄",IF(AND(M47="確認済",NOT(IF(ISNUMBER(N47),AND(N47&gt;=0,N47&lt;=1000000000,N47=INT(N47)),FALSE()))),"確認済金額は0〜10億円整数",IF(AND(M47&lt;&gt;"確認済",COUNTA(N47)&gt;0),"未確認/対象外の金額は空欄",IF(NOT(IF(ISNUMBER(O47),AND(O47&gt;=43831,O47&lt;=73050,O47=INT(O47)),FALSE())),"記録確認日は時刻なしで必須",IF(OR(C47&gt;O47,O47&gt;返品の確認!$B$3),"受付日≦確認日≦基準日",IF(AND(E47="有効",SUMIFS($G$8:$G$57,$B$8:$B$57,B47,$E$8:$E$57,"有効",$F$8:$F$57,"確認済")&gt;SUMIFS(元出荷明細!$D$8:$D$57,元出荷明細!$A$8:$A$57,B47)),"全有効受取数が元出荷数を超過","確認済み")))))))))))))))))))))))))))</f>
        <v/>
      </c>
      <c r="W47" s="12" t="str">
        <f aca="false">IF(V47="","",IF(V47="確認済み",0,1))</f>
        <v/>
      </c>
      <c r="X47" s="12" t="n">
        <f aca="false">IF(COUNTA(A47:O47)=0,IF(AND(V47="",W47="",P47="",Q47="",R47="",S47="",T47="",U47=""),0,1),IF(NOT(AND(ISTEXT(V47),V47=IF(COUNTA(A47:O47)=0,"",IF(NOT(AND(ISTEXT(A47),LEN(A47)=8,EXACT(LEFT(A47,4),"RET-"),ISNUMBER(FIND(MID(A47,5,1)&amp;"x","0x1x2x3x4x5x6x7x8x9x")),ISNUMBER(FIND(MID(A47,6,1)&amp;"x","0x1x2x3x4x5x6x7x8x9x")),ISNUMBER(FIND(MID(A47,7,1)&amp;"x","0x1x2x3x4x5x6x7x8x9x")),ISNUMBER(FIND(MID(A47,8,1)&amp;"x","0x1x2x3x4x5x6x7x8x9x")))),"返品IDはRET-と半角数字4桁",IF(COUNTIFS($A$8:$A$57,A47)&gt;1,"返品IDが重複",IF(NOT(AND(ISTEXT(B47),LEN(B47)=8,EXACT(LEFT(B47,4),"SAL-"),ISNUMBER(FIND(MID(B47,5,1)&amp;"x","0x1x2x3x4x5x6x7x8x9x")),ISNUMBER(FIND(MID(B47,6,1)&amp;"x","0x1x2x3x4x5x6x7x8x9x")),ISNUMBER(FIND(MID(B47,7,1)&amp;"x","0x1x2x3x4x5x6x7x8x9x")),ISNUMBER(FIND(MID(B47,8,1)&amp;"x","0x1x2x3x4x5x6x7x8x9x")))),"元明細IDはSAL-と半角数字4桁",IF(COUNTIFS(元出荷明細!$A$8:$A$57,B47)&lt;&gt;1,"元明細が一意にありません",IF(NOT(IF(ISNUMBER(C47),AND(C47&gt;=43831,C47&lt;=73050,C47=INT(C47)),FALSE())),"受付日は時刻なしで必須",IF(C47&lt;SUMIFS(元出荷明細!$C$8:$C$57,元出荷明細!$A$8:$A$57,B47),"受付日は元出荷日以上",IF(NOT(OR(D47="破損",D47="品違い",D47="数量違い",D47="その他",D47="未確認")),"理由を確認",IF(NOT(OR(E47="有効",E47="取消")),"記録状態を確認",IF(NOT(OR(F47="確認済",F47="未確認")),"受取区分を確認",IF(AND(F47="確認済",NOT(IF(ISNUMBER(G47),AND(G47&gt;=1,G47&lt;=1000000,G47=INT(G47)),FALSE()))),"受取数は1〜100万個整数で必須",IF(AND(F47="未確認",COUNTA(G47)&gt;0),"受取未確認の数量は空欄",IF(NOT(OR(H47="確認済",H47="未確認",H47="要対応")),"検品を確認",IF(AND(H47&lt;&gt;"未確認",F47&lt;&gt;"確認済"),"検品前に受取数量を確認",IF(NOT(OR(I47="未確認",I47="返金",I47="交換",I47="返却",I47="その他")),"方針を確認",IF(NOT(OR(J47="確認済",J47="未確認")),"実物処理を確認",IF(AND(J47="確認済",OR(H47&lt;&gt;"確認済",I47="未確認")),"実物処理済は検品/方針が必要",IF(AND(I47="返金",NOT(AND(OR(K47="確認済",K47="未確認"),OR(M47="確認済",M47="未確認")))),"返金は合意/実績を別確認",IF(AND(I47="未確認",NOT(AND(K47="未確認",M47="未確認"))),"方針未確認の金額区分は未確認",IF(AND(OR(I47="交換",I47="返却",I47="その他"),NOT(AND(K47="対象外",M47="対象外"))),"返金以外は金額区分が対象外",IF(AND(K47="確認済",NOT(IF(ISNUMBER(L47),AND(L47&gt;=0,L47&lt;=1000000000,L47=INT(L47)),FALSE()))),"確認済金額は0〜10億円整数",IF(AND(K47&lt;&gt;"確認済",COUNTA(L47)&gt;0),"未確認/対象外の金額は空欄",IF(AND(M47="確認済",NOT(IF(ISNUMBER(N47),AND(N47&gt;=0,N47&lt;=1000000000,N47=INT(N47)),FALSE()))),"確認済金額は0〜10億円整数",IF(AND(M47&lt;&gt;"確認済",COUNTA(N47)&gt;0),"未確認/対象外の金額は空欄",IF(NOT(IF(ISNUMBER(O47),AND(O47&gt;=43831,O47&lt;=73050,O47=INT(O47)),FALSE())),"記録確認日は時刻なしで必須",IF(OR(C47&gt;O47,O47&gt;返品の確認!$B$3),"受付日≦確認日≦基準日",IF(AND(E47="有効",SUMIFS($G$8:$G$57,$B$8:$B$57,B47,$E$8:$E$57,"有効",$F$8:$F$57,"確認済")&gt;SUMIFS(元出荷明細!$D$8:$D$57,元出荷明細!$A$8:$A$57,B47)),"全有効受取数が元出荷数を超過","確認済み"))))))))))))))))))))))))))),ISNUMBER(W47),W47=IF(V47="確認済み",0,1))),1,IF(W47&lt;&gt;0,0,IF(AND(ISNUMBER(P47),P47=SUMIFS(元出荷明細!$D$8:$D$57,元出荷明細!$A$8:$A$57,B47),ISNUMBER(Q47),Q47=SUMIFS($G$8:$G$57,$B$8:$B$57,B47,$E$8:$E$57,"有効",$F$8:$F$57,"確認済"),ISNUMBER(R47),R47=COUNTIFS($B$8:$B$57,B47,$E$8:$E$57,"有効",$F$8:$F$57,"未確認"),IF(R47&gt;0,ISTEXT(S47),ISNUMBER(S47)),S47=IF(R47&gt;0,"判定保留",P47-Q47),IF(AND(E47="有効",I47="返金",K47="確認済",M47="確認済"),ISNUMBER(T47),ISTEXT(T47)),T47=IF(E47="取消","取消",IF(I47="未確認","判定保留",IF(I47&lt;&gt;"返金","対象外",IF(AND(K47="確認済",M47="確認済"),L47-N47,"判定保留")))),ISTEXT(U47),U47=IF(E47="取消","取消",IF(F47="未確認","受取未確認",IF(H47="未確認","検品未確認",IF(H47="要対応","検品要対応",IF(D47="未確認","理由未確認",IF(I47="未確認","方針未確認",IF(J47="未確認","実物処理未確認",IF(I47&lt;&gt;"返金","照合済",IF(K47="未確認","合意未確認",IF(M47="未確認","実績未確認",IF(T47&gt;0,"未返金",IF(T47&lt;0,"過返金","照合済"))))))))))))),0,1))))</f>
        <v>0</v>
      </c>
    </row>
    <row r="48" customFormat="false" ht="32" hidden="false" customHeight="true" outlineLevel="0" collapsed="false">
      <c r="A48" s="9"/>
      <c r="B48" s="9"/>
      <c r="C48" s="4"/>
      <c r="D48" s="10"/>
      <c r="E48" s="10"/>
      <c r="F48" s="10"/>
      <c r="G48" s="11"/>
      <c r="H48" s="10"/>
      <c r="I48" s="10"/>
      <c r="J48" s="10"/>
      <c r="K48" s="10"/>
      <c r="L48" s="11"/>
      <c r="M48" s="10"/>
      <c r="N48" s="11"/>
      <c r="O48" s="4"/>
      <c r="P48" s="5" t="str">
        <f aca="false">IF(V48="","",IF(W48&lt;&gt;0,NA(),SUMIFS(元出荷明細!$D$8:$D$57,元出荷明細!$A$8:$A$57,B48)))</f>
        <v/>
      </c>
      <c r="Q48" s="5" t="str">
        <f aca="false">IF(V48="","",IF(W48&lt;&gt;0,NA(),SUMIFS($G$8:$G$57,$B$8:$B$57,B48,$E$8:$E$57,"有効",$F$8:$F$57,"確認済")))</f>
        <v/>
      </c>
      <c r="R48" s="5" t="str">
        <f aca="false">IF(V48="","",IF(W48&lt;&gt;0,NA(),COUNTIFS($B$8:$B$57,B48,$E$8:$E$57,"有効",$F$8:$F$57,"未確認")))</f>
        <v/>
      </c>
      <c r="S48" s="6" t="str">
        <f aca="false">IF(V48="","",IF(W48&lt;&gt;0,NA(),IF(R48&gt;0,"判定保留",P48-Q48)))</f>
        <v/>
      </c>
      <c r="T48" s="6" t="str">
        <f aca="false">IF(V48="","",IF(W48&lt;&gt;0,NA(),IF(E48="取消","取消",IF(I48="未確認","判定保留",IF(I48&lt;&gt;"返金","対象外",IF(AND(K48="確認済",M48="確認済"),L48-N48,"判定保留"))))))</f>
        <v/>
      </c>
      <c r="U48" s="8" t="str">
        <f aca="false">IF(V48="","",IF(W48&lt;&gt;0,NA(),IF(E48="取消","取消",IF(F48="未確認","受取未確認",IF(H48="未確認","検品未確認",IF(H48="要対応","検品要対応",IF(D48="未確認","理由未確認",IF(I48="未確認","方針未確認",IF(J48="未確認","実物処理未確認",IF(I48&lt;&gt;"返金","照合済",IF(K48="未確認","合意未確認",IF(M48="未確認","実績未確認",IF(T48&gt;0,"未返金",IF(T48&lt;0,"過返金","照合済"))))))))))))))</f>
        <v/>
      </c>
      <c r="V48" s="8" t="str">
        <f aca="false">IF(COUNTA(A48:O48)=0,"",IF(NOT(AND(ISTEXT(A48),LEN(A48)=8,EXACT(LEFT(A48,4),"RET-"),ISNUMBER(FIND(MID(A48,5,1)&amp;"x","0x1x2x3x4x5x6x7x8x9x")),ISNUMBER(FIND(MID(A48,6,1)&amp;"x","0x1x2x3x4x5x6x7x8x9x")),ISNUMBER(FIND(MID(A48,7,1)&amp;"x","0x1x2x3x4x5x6x7x8x9x")),ISNUMBER(FIND(MID(A48,8,1)&amp;"x","0x1x2x3x4x5x6x7x8x9x")))),"返品IDはRET-と半角数字4桁",IF(COUNTIFS($A$8:$A$57,A48)&gt;1,"返品IDが重複",IF(NOT(AND(ISTEXT(B48),LEN(B48)=8,EXACT(LEFT(B48,4),"SAL-"),ISNUMBER(FIND(MID(B48,5,1)&amp;"x","0x1x2x3x4x5x6x7x8x9x")),ISNUMBER(FIND(MID(B48,6,1)&amp;"x","0x1x2x3x4x5x6x7x8x9x")),ISNUMBER(FIND(MID(B48,7,1)&amp;"x","0x1x2x3x4x5x6x7x8x9x")),ISNUMBER(FIND(MID(B48,8,1)&amp;"x","0x1x2x3x4x5x6x7x8x9x")))),"元明細IDはSAL-と半角数字4桁",IF(COUNTIFS(元出荷明細!$A$8:$A$57,B48)&lt;&gt;1,"元明細が一意にありません",IF(NOT(IF(ISNUMBER(C48),AND(C48&gt;=43831,C48&lt;=73050,C48=INT(C48)),FALSE())),"受付日は時刻なしで必須",IF(C48&lt;SUMIFS(元出荷明細!$C$8:$C$57,元出荷明細!$A$8:$A$57,B48),"受付日は元出荷日以上",IF(NOT(OR(D48="破損",D48="品違い",D48="数量違い",D48="その他",D48="未確認")),"理由を確認",IF(NOT(OR(E48="有効",E48="取消")),"記録状態を確認",IF(NOT(OR(F48="確認済",F48="未確認")),"受取区分を確認",IF(AND(F48="確認済",NOT(IF(ISNUMBER(G48),AND(G48&gt;=1,G48&lt;=1000000,G48=INT(G48)),FALSE()))),"受取数は1〜100万個整数で必須",IF(AND(F48="未確認",COUNTA(G48)&gt;0),"受取未確認の数量は空欄",IF(NOT(OR(H48="確認済",H48="未確認",H48="要対応")),"検品を確認",IF(AND(H48&lt;&gt;"未確認",F48&lt;&gt;"確認済"),"検品前に受取数量を確認",IF(NOT(OR(I48="未確認",I48="返金",I48="交換",I48="返却",I48="その他")),"方針を確認",IF(NOT(OR(J48="確認済",J48="未確認")),"実物処理を確認",IF(AND(J48="確認済",OR(H48&lt;&gt;"確認済",I48="未確認")),"実物処理済は検品/方針が必要",IF(AND(I48="返金",NOT(AND(OR(K48="確認済",K48="未確認"),OR(M48="確認済",M48="未確認")))),"返金は合意/実績を別確認",IF(AND(I48="未確認",NOT(AND(K48="未確認",M48="未確認"))),"方針未確認の金額区分は未確認",IF(AND(OR(I48="交換",I48="返却",I48="その他"),NOT(AND(K48="対象外",M48="対象外"))),"返金以外は金額区分が対象外",IF(AND(K48="確認済",NOT(IF(ISNUMBER(L48),AND(L48&gt;=0,L48&lt;=1000000000,L48=INT(L48)),FALSE()))),"確認済金額は0〜10億円整数",IF(AND(K48&lt;&gt;"確認済",COUNTA(L48)&gt;0),"未確認/対象外の金額は空欄",IF(AND(M48="確認済",NOT(IF(ISNUMBER(N48),AND(N48&gt;=0,N48&lt;=1000000000,N48=INT(N48)),FALSE()))),"確認済金額は0〜10億円整数",IF(AND(M48&lt;&gt;"確認済",COUNTA(N48)&gt;0),"未確認/対象外の金額は空欄",IF(NOT(IF(ISNUMBER(O48),AND(O48&gt;=43831,O48&lt;=73050,O48=INT(O48)),FALSE())),"記録確認日は時刻なしで必須",IF(OR(C48&gt;O48,O48&gt;返品の確認!$B$3),"受付日≦確認日≦基準日",IF(AND(E48="有効",SUMIFS($G$8:$G$57,$B$8:$B$57,B48,$E$8:$E$57,"有効",$F$8:$F$57,"確認済")&gt;SUMIFS(元出荷明細!$D$8:$D$57,元出荷明細!$A$8:$A$57,B48)),"全有効受取数が元出荷数を超過","確認済み")))))))))))))))))))))))))))</f>
        <v/>
      </c>
      <c r="W48" s="12" t="str">
        <f aca="false">IF(V48="","",IF(V48="確認済み",0,1))</f>
        <v/>
      </c>
      <c r="X48" s="12" t="n">
        <f aca="false">IF(COUNTA(A48:O48)=0,IF(AND(V48="",W48="",P48="",Q48="",R48="",S48="",T48="",U48=""),0,1),IF(NOT(AND(ISTEXT(V48),V48=IF(COUNTA(A48:O48)=0,"",IF(NOT(AND(ISTEXT(A48),LEN(A48)=8,EXACT(LEFT(A48,4),"RET-"),ISNUMBER(FIND(MID(A48,5,1)&amp;"x","0x1x2x3x4x5x6x7x8x9x")),ISNUMBER(FIND(MID(A48,6,1)&amp;"x","0x1x2x3x4x5x6x7x8x9x")),ISNUMBER(FIND(MID(A48,7,1)&amp;"x","0x1x2x3x4x5x6x7x8x9x")),ISNUMBER(FIND(MID(A48,8,1)&amp;"x","0x1x2x3x4x5x6x7x8x9x")))),"返品IDはRET-と半角数字4桁",IF(COUNTIFS($A$8:$A$57,A48)&gt;1,"返品IDが重複",IF(NOT(AND(ISTEXT(B48),LEN(B48)=8,EXACT(LEFT(B48,4),"SAL-"),ISNUMBER(FIND(MID(B48,5,1)&amp;"x","0x1x2x3x4x5x6x7x8x9x")),ISNUMBER(FIND(MID(B48,6,1)&amp;"x","0x1x2x3x4x5x6x7x8x9x")),ISNUMBER(FIND(MID(B48,7,1)&amp;"x","0x1x2x3x4x5x6x7x8x9x")),ISNUMBER(FIND(MID(B48,8,1)&amp;"x","0x1x2x3x4x5x6x7x8x9x")))),"元明細IDはSAL-と半角数字4桁",IF(COUNTIFS(元出荷明細!$A$8:$A$57,B48)&lt;&gt;1,"元明細が一意にありません",IF(NOT(IF(ISNUMBER(C48),AND(C48&gt;=43831,C48&lt;=73050,C48=INT(C48)),FALSE())),"受付日は時刻なしで必須",IF(C48&lt;SUMIFS(元出荷明細!$C$8:$C$57,元出荷明細!$A$8:$A$57,B48),"受付日は元出荷日以上",IF(NOT(OR(D48="破損",D48="品違い",D48="数量違い",D48="その他",D48="未確認")),"理由を確認",IF(NOT(OR(E48="有効",E48="取消")),"記録状態を確認",IF(NOT(OR(F48="確認済",F48="未確認")),"受取区分を確認",IF(AND(F48="確認済",NOT(IF(ISNUMBER(G48),AND(G48&gt;=1,G48&lt;=1000000,G48=INT(G48)),FALSE()))),"受取数は1〜100万個整数で必須",IF(AND(F48="未確認",COUNTA(G48)&gt;0),"受取未確認の数量は空欄",IF(NOT(OR(H48="確認済",H48="未確認",H48="要対応")),"検品を確認",IF(AND(H48&lt;&gt;"未確認",F48&lt;&gt;"確認済"),"検品前に受取数量を確認",IF(NOT(OR(I48="未確認",I48="返金",I48="交換",I48="返却",I48="その他")),"方針を確認",IF(NOT(OR(J48="確認済",J48="未確認")),"実物処理を確認",IF(AND(J48="確認済",OR(H48&lt;&gt;"確認済",I48="未確認")),"実物処理済は検品/方針が必要",IF(AND(I48="返金",NOT(AND(OR(K48="確認済",K48="未確認"),OR(M48="確認済",M48="未確認")))),"返金は合意/実績を別確認",IF(AND(I48="未確認",NOT(AND(K48="未確認",M48="未確認"))),"方針未確認の金額区分は未確認",IF(AND(OR(I48="交換",I48="返却",I48="その他"),NOT(AND(K48="対象外",M48="対象外"))),"返金以外は金額区分が対象外",IF(AND(K48="確認済",NOT(IF(ISNUMBER(L48),AND(L48&gt;=0,L48&lt;=1000000000,L48=INT(L48)),FALSE()))),"確認済金額は0〜10億円整数",IF(AND(K48&lt;&gt;"確認済",COUNTA(L48)&gt;0),"未確認/対象外の金額は空欄",IF(AND(M48="確認済",NOT(IF(ISNUMBER(N48),AND(N48&gt;=0,N48&lt;=1000000000,N48=INT(N48)),FALSE()))),"確認済金額は0〜10億円整数",IF(AND(M48&lt;&gt;"確認済",COUNTA(N48)&gt;0),"未確認/対象外の金額は空欄",IF(NOT(IF(ISNUMBER(O48),AND(O48&gt;=43831,O48&lt;=73050,O48=INT(O48)),FALSE())),"記録確認日は時刻なしで必須",IF(OR(C48&gt;O48,O48&gt;返品の確認!$B$3),"受付日≦確認日≦基準日",IF(AND(E48="有効",SUMIFS($G$8:$G$57,$B$8:$B$57,B48,$E$8:$E$57,"有効",$F$8:$F$57,"確認済")&gt;SUMIFS(元出荷明細!$D$8:$D$57,元出荷明細!$A$8:$A$57,B48)),"全有効受取数が元出荷数を超過","確認済み"))))))))))))))))))))))))))),ISNUMBER(W48),W48=IF(V48="確認済み",0,1))),1,IF(W48&lt;&gt;0,0,IF(AND(ISNUMBER(P48),P48=SUMIFS(元出荷明細!$D$8:$D$57,元出荷明細!$A$8:$A$57,B48),ISNUMBER(Q48),Q48=SUMIFS($G$8:$G$57,$B$8:$B$57,B48,$E$8:$E$57,"有効",$F$8:$F$57,"確認済"),ISNUMBER(R48),R48=COUNTIFS($B$8:$B$57,B48,$E$8:$E$57,"有効",$F$8:$F$57,"未確認"),IF(R48&gt;0,ISTEXT(S48),ISNUMBER(S48)),S48=IF(R48&gt;0,"判定保留",P48-Q48),IF(AND(E48="有効",I48="返金",K48="確認済",M48="確認済"),ISNUMBER(T48),ISTEXT(T48)),T48=IF(E48="取消","取消",IF(I48="未確認","判定保留",IF(I48&lt;&gt;"返金","対象外",IF(AND(K48="確認済",M48="確認済"),L48-N48,"判定保留")))),ISTEXT(U48),U48=IF(E48="取消","取消",IF(F48="未確認","受取未確認",IF(H48="未確認","検品未確認",IF(H48="要対応","検品要対応",IF(D48="未確認","理由未確認",IF(I48="未確認","方針未確認",IF(J48="未確認","実物処理未確認",IF(I48&lt;&gt;"返金","照合済",IF(K48="未確認","合意未確認",IF(M48="未確認","実績未確認",IF(T48&gt;0,"未返金",IF(T48&lt;0,"過返金","照合済"))))))))))))),0,1))))</f>
        <v>0</v>
      </c>
    </row>
    <row r="49" customFormat="false" ht="32" hidden="false" customHeight="true" outlineLevel="0" collapsed="false">
      <c r="A49" s="9"/>
      <c r="B49" s="9"/>
      <c r="C49" s="4"/>
      <c r="D49" s="10"/>
      <c r="E49" s="10"/>
      <c r="F49" s="10"/>
      <c r="G49" s="11"/>
      <c r="H49" s="10"/>
      <c r="I49" s="10"/>
      <c r="J49" s="10"/>
      <c r="K49" s="10"/>
      <c r="L49" s="11"/>
      <c r="M49" s="10"/>
      <c r="N49" s="11"/>
      <c r="O49" s="4"/>
      <c r="P49" s="5" t="str">
        <f aca="false">IF(V49="","",IF(W49&lt;&gt;0,NA(),SUMIFS(元出荷明細!$D$8:$D$57,元出荷明細!$A$8:$A$57,B49)))</f>
        <v/>
      </c>
      <c r="Q49" s="5" t="str">
        <f aca="false">IF(V49="","",IF(W49&lt;&gt;0,NA(),SUMIFS($G$8:$G$57,$B$8:$B$57,B49,$E$8:$E$57,"有効",$F$8:$F$57,"確認済")))</f>
        <v/>
      </c>
      <c r="R49" s="5" t="str">
        <f aca="false">IF(V49="","",IF(W49&lt;&gt;0,NA(),COUNTIFS($B$8:$B$57,B49,$E$8:$E$57,"有効",$F$8:$F$57,"未確認")))</f>
        <v/>
      </c>
      <c r="S49" s="6" t="str">
        <f aca="false">IF(V49="","",IF(W49&lt;&gt;0,NA(),IF(R49&gt;0,"判定保留",P49-Q49)))</f>
        <v/>
      </c>
      <c r="T49" s="6" t="str">
        <f aca="false">IF(V49="","",IF(W49&lt;&gt;0,NA(),IF(E49="取消","取消",IF(I49="未確認","判定保留",IF(I49&lt;&gt;"返金","対象外",IF(AND(K49="確認済",M49="確認済"),L49-N49,"判定保留"))))))</f>
        <v/>
      </c>
      <c r="U49" s="8" t="str">
        <f aca="false">IF(V49="","",IF(W49&lt;&gt;0,NA(),IF(E49="取消","取消",IF(F49="未確認","受取未確認",IF(H49="未確認","検品未確認",IF(H49="要対応","検品要対応",IF(D49="未確認","理由未確認",IF(I49="未確認","方針未確認",IF(J49="未確認","実物処理未確認",IF(I49&lt;&gt;"返金","照合済",IF(K49="未確認","合意未確認",IF(M49="未確認","実績未確認",IF(T49&gt;0,"未返金",IF(T49&lt;0,"過返金","照合済"))))))))))))))</f>
        <v/>
      </c>
      <c r="V49" s="8" t="str">
        <f aca="false">IF(COUNTA(A49:O49)=0,"",IF(NOT(AND(ISTEXT(A49),LEN(A49)=8,EXACT(LEFT(A49,4),"RET-"),ISNUMBER(FIND(MID(A49,5,1)&amp;"x","0x1x2x3x4x5x6x7x8x9x")),ISNUMBER(FIND(MID(A49,6,1)&amp;"x","0x1x2x3x4x5x6x7x8x9x")),ISNUMBER(FIND(MID(A49,7,1)&amp;"x","0x1x2x3x4x5x6x7x8x9x")),ISNUMBER(FIND(MID(A49,8,1)&amp;"x","0x1x2x3x4x5x6x7x8x9x")))),"返品IDはRET-と半角数字4桁",IF(COUNTIFS($A$8:$A$57,A49)&gt;1,"返品IDが重複",IF(NOT(AND(ISTEXT(B49),LEN(B49)=8,EXACT(LEFT(B49,4),"SAL-"),ISNUMBER(FIND(MID(B49,5,1)&amp;"x","0x1x2x3x4x5x6x7x8x9x")),ISNUMBER(FIND(MID(B49,6,1)&amp;"x","0x1x2x3x4x5x6x7x8x9x")),ISNUMBER(FIND(MID(B49,7,1)&amp;"x","0x1x2x3x4x5x6x7x8x9x")),ISNUMBER(FIND(MID(B49,8,1)&amp;"x","0x1x2x3x4x5x6x7x8x9x")))),"元明細IDはSAL-と半角数字4桁",IF(COUNTIFS(元出荷明細!$A$8:$A$57,B49)&lt;&gt;1,"元明細が一意にありません",IF(NOT(IF(ISNUMBER(C49),AND(C49&gt;=43831,C49&lt;=73050,C49=INT(C49)),FALSE())),"受付日は時刻なしで必須",IF(C49&lt;SUMIFS(元出荷明細!$C$8:$C$57,元出荷明細!$A$8:$A$57,B49),"受付日は元出荷日以上",IF(NOT(OR(D49="破損",D49="品違い",D49="数量違い",D49="その他",D49="未確認")),"理由を確認",IF(NOT(OR(E49="有効",E49="取消")),"記録状態を確認",IF(NOT(OR(F49="確認済",F49="未確認")),"受取区分を確認",IF(AND(F49="確認済",NOT(IF(ISNUMBER(G49),AND(G49&gt;=1,G49&lt;=1000000,G49=INT(G49)),FALSE()))),"受取数は1〜100万個整数で必須",IF(AND(F49="未確認",COUNTA(G49)&gt;0),"受取未確認の数量は空欄",IF(NOT(OR(H49="確認済",H49="未確認",H49="要対応")),"検品を確認",IF(AND(H49&lt;&gt;"未確認",F49&lt;&gt;"確認済"),"検品前に受取数量を確認",IF(NOT(OR(I49="未確認",I49="返金",I49="交換",I49="返却",I49="その他")),"方針を確認",IF(NOT(OR(J49="確認済",J49="未確認")),"実物処理を確認",IF(AND(J49="確認済",OR(H49&lt;&gt;"確認済",I49="未確認")),"実物処理済は検品/方針が必要",IF(AND(I49="返金",NOT(AND(OR(K49="確認済",K49="未確認"),OR(M49="確認済",M49="未確認")))),"返金は合意/実績を別確認",IF(AND(I49="未確認",NOT(AND(K49="未確認",M49="未確認"))),"方針未確認の金額区分は未確認",IF(AND(OR(I49="交換",I49="返却",I49="その他"),NOT(AND(K49="対象外",M49="対象外"))),"返金以外は金額区分が対象外",IF(AND(K49="確認済",NOT(IF(ISNUMBER(L49),AND(L49&gt;=0,L49&lt;=1000000000,L49=INT(L49)),FALSE()))),"確認済金額は0〜10億円整数",IF(AND(K49&lt;&gt;"確認済",COUNTA(L49)&gt;0),"未確認/対象外の金額は空欄",IF(AND(M49="確認済",NOT(IF(ISNUMBER(N49),AND(N49&gt;=0,N49&lt;=1000000000,N49=INT(N49)),FALSE()))),"確認済金額は0〜10億円整数",IF(AND(M49&lt;&gt;"確認済",COUNTA(N49)&gt;0),"未確認/対象外の金額は空欄",IF(NOT(IF(ISNUMBER(O49),AND(O49&gt;=43831,O49&lt;=73050,O49=INT(O49)),FALSE())),"記録確認日は時刻なしで必須",IF(OR(C49&gt;O49,O49&gt;返品の確認!$B$3),"受付日≦確認日≦基準日",IF(AND(E49="有効",SUMIFS($G$8:$G$57,$B$8:$B$57,B49,$E$8:$E$57,"有効",$F$8:$F$57,"確認済")&gt;SUMIFS(元出荷明細!$D$8:$D$57,元出荷明細!$A$8:$A$57,B49)),"全有効受取数が元出荷数を超過","確認済み")))))))))))))))))))))))))))</f>
        <v/>
      </c>
      <c r="W49" s="12" t="str">
        <f aca="false">IF(V49="","",IF(V49="確認済み",0,1))</f>
        <v/>
      </c>
      <c r="X49" s="12" t="n">
        <f aca="false">IF(COUNTA(A49:O49)=0,IF(AND(V49="",W49="",P49="",Q49="",R49="",S49="",T49="",U49=""),0,1),IF(NOT(AND(ISTEXT(V49),V49=IF(COUNTA(A49:O49)=0,"",IF(NOT(AND(ISTEXT(A49),LEN(A49)=8,EXACT(LEFT(A49,4),"RET-"),ISNUMBER(FIND(MID(A49,5,1)&amp;"x","0x1x2x3x4x5x6x7x8x9x")),ISNUMBER(FIND(MID(A49,6,1)&amp;"x","0x1x2x3x4x5x6x7x8x9x")),ISNUMBER(FIND(MID(A49,7,1)&amp;"x","0x1x2x3x4x5x6x7x8x9x")),ISNUMBER(FIND(MID(A49,8,1)&amp;"x","0x1x2x3x4x5x6x7x8x9x")))),"返品IDはRET-と半角数字4桁",IF(COUNTIFS($A$8:$A$57,A49)&gt;1,"返品IDが重複",IF(NOT(AND(ISTEXT(B49),LEN(B49)=8,EXACT(LEFT(B49,4),"SAL-"),ISNUMBER(FIND(MID(B49,5,1)&amp;"x","0x1x2x3x4x5x6x7x8x9x")),ISNUMBER(FIND(MID(B49,6,1)&amp;"x","0x1x2x3x4x5x6x7x8x9x")),ISNUMBER(FIND(MID(B49,7,1)&amp;"x","0x1x2x3x4x5x6x7x8x9x")),ISNUMBER(FIND(MID(B49,8,1)&amp;"x","0x1x2x3x4x5x6x7x8x9x")))),"元明細IDはSAL-と半角数字4桁",IF(COUNTIFS(元出荷明細!$A$8:$A$57,B49)&lt;&gt;1,"元明細が一意にありません",IF(NOT(IF(ISNUMBER(C49),AND(C49&gt;=43831,C49&lt;=73050,C49=INT(C49)),FALSE())),"受付日は時刻なしで必須",IF(C49&lt;SUMIFS(元出荷明細!$C$8:$C$57,元出荷明細!$A$8:$A$57,B49),"受付日は元出荷日以上",IF(NOT(OR(D49="破損",D49="品違い",D49="数量違い",D49="その他",D49="未確認")),"理由を確認",IF(NOT(OR(E49="有効",E49="取消")),"記録状態を確認",IF(NOT(OR(F49="確認済",F49="未確認")),"受取区分を確認",IF(AND(F49="確認済",NOT(IF(ISNUMBER(G49),AND(G49&gt;=1,G49&lt;=1000000,G49=INT(G49)),FALSE()))),"受取数は1〜100万個整数で必須",IF(AND(F49="未確認",COUNTA(G49)&gt;0),"受取未確認の数量は空欄",IF(NOT(OR(H49="確認済",H49="未確認",H49="要対応")),"検品を確認",IF(AND(H49&lt;&gt;"未確認",F49&lt;&gt;"確認済"),"検品前に受取数量を確認",IF(NOT(OR(I49="未確認",I49="返金",I49="交換",I49="返却",I49="その他")),"方針を確認",IF(NOT(OR(J49="確認済",J49="未確認")),"実物処理を確認",IF(AND(J49="確認済",OR(H49&lt;&gt;"確認済",I49="未確認")),"実物処理済は検品/方針が必要",IF(AND(I49="返金",NOT(AND(OR(K49="確認済",K49="未確認"),OR(M49="確認済",M49="未確認")))),"返金は合意/実績を別確認",IF(AND(I49="未確認",NOT(AND(K49="未確認",M49="未確認"))),"方針未確認の金額区分は未確認",IF(AND(OR(I49="交換",I49="返却",I49="その他"),NOT(AND(K49="対象外",M49="対象外"))),"返金以外は金額区分が対象外",IF(AND(K49="確認済",NOT(IF(ISNUMBER(L49),AND(L49&gt;=0,L49&lt;=1000000000,L49=INT(L49)),FALSE()))),"確認済金額は0〜10億円整数",IF(AND(K49&lt;&gt;"確認済",COUNTA(L49)&gt;0),"未確認/対象外の金額は空欄",IF(AND(M49="確認済",NOT(IF(ISNUMBER(N49),AND(N49&gt;=0,N49&lt;=1000000000,N49=INT(N49)),FALSE()))),"確認済金額は0〜10億円整数",IF(AND(M49&lt;&gt;"確認済",COUNTA(N49)&gt;0),"未確認/対象外の金額は空欄",IF(NOT(IF(ISNUMBER(O49),AND(O49&gt;=43831,O49&lt;=73050,O49=INT(O49)),FALSE())),"記録確認日は時刻なしで必須",IF(OR(C49&gt;O49,O49&gt;返品の確認!$B$3),"受付日≦確認日≦基準日",IF(AND(E49="有効",SUMIFS($G$8:$G$57,$B$8:$B$57,B49,$E$8:$E$57,"有効",$F$8:$F$57,"確認済")&gt;SUMIFS(元出荷明細!$D$8:$D$57,元出荷明細!$A$8:$A$57,B49)),"全有効受取数が元出荷数を超過","確認済み"))))))))))))))))))))))))))),ISNUMBER(W49),W49=IF(V49="確認済み",0,1))),1,IF(W49&lt;&gt;0,0,IF(AND(ISNUMBER(P49),P49=SUMIFS(元出荷明細!$D$8:$D$57,元出荷明細!$A$8:$A$57,B49),ISNUMBER(Q49),Q49=SUMIFS($G$8:$G$57,$B$8:$B$57,B49,$E$8:$E$57,"有効",$F$8:$F$57,"確認済"),ISNUMBER(R49),R49=COUNTIFS($B$8:$B$57,B49,$E$8:$E$57,"有効",$F$8:$F$57,"未確認"),IF(R49&gt;0,ISTEXT(S49),ISNUMBER(S49)),S49=IF(R49&gt;0,"判定保留",P49-Q49),IF(AND(E49="有効",I49="返金",K49="確認済",M49="確認済"),ISNUMBER(T49),ISTEXT(T49)),T49=IF(E49="取消","取消",IF(I49="未確認","判定保留",IF(I49&lt;&gt;"返金","対象外",IF(AND(K49="確認済",M49="確認済"),L49-N49,"判定保留")))),ISTEXT(U49),U49=IF(E49="取消","取消",IF(F49="未確認","受取未確認",IF(H49="未確認","検品未確認",IF(H49="要対応","検品要対応",IF(D49="未確認","理由未確認",IF(I49="未確認","方針未確認",IF(J49="未確認","実物処理未確認",IF(I49&lt;&gt;"返金","照合済",IF(K49="未確認","合意未確認",IF(M49="未確認","実績未確認",IF(T49&gt;0,"未返金",IF(T49&lt;0,"過返金","照合済"))))))))))))),0,1))))</f>
        <v>0</v>
      </c>
    </row>
    <row r="50" customFormat="false" ht="32" hidden="false" customHeight="true" outlineLevel="0" collapsed="false">
      <c r="A50" s="9"/>
      <c r="B50" s="9"/>
      <c r="C50" s="4"/>
      <c r="D50" s="10"/>
      <c r="E50" s="10"/>
      <c r="F50" s="10"/>
      <c r="G50" s="11"/>
      <c r="H50" s="10"/>
      <c r="I50" s="10"/>
      <c r="J50" s="10"/>
      <c r="K50" s="10"/>
      <c r="L50" s="11"/>
      <c r="M50" s="10"/>
      <c r="N50" s="11"/>
      <c r="O50" s="4"/>
      <c r="P50" s="5" t="str">
        <f aca="false">IF(V50="","",IF(W50&lt;&gt;0,NA(),SUMIFS(元出荷明細!$D$8:$D$57,元出荷明細!$A$8:$A$57,B50)))</f>
        <v/>
      </c>
      <c r="Q50" s="5" t="str">
        <f aca="false">IF(V50="","",IF(W50&lt;&gt;0,NA(),SUMIFS($G$8:$G$57,$B$8:$B$57,B50,$E$8:$E$57,"有効",$F$8:$F$57,"確認済")))</f>
        <v/>
      </c>
      <c r="R50" s="5" t="str">
        <f aca="false">IF(V50="","",IF(W50&lt;&gt;0,NA(),COUNTIFS($B$8:$B$57,B50,$E$8:$E$57,"有効",$F$8:$F$57,"未確認")))</f>
        <v/>
      </c>
      <c r="S50" s="6" t="str">
        <f aca="false">IF(V50="","",IF(W50&lt;&gt;0,NA(),IF(R50&gt;0,"判定保留",P50-Q50)))</f>
        <v/>
      </c>
      <c r="T50" s="6" t="str">
        <f aca="false">IF(V50="","",IF(W50&lt;&gt;0,NA(),IF(E50="取消","取消",IF(I50="未確認","判定保留",IF(I50&lt;&gt;"返金","対象外",IF(AND(K50="確認済",M50="確認済"),L50-N50,"判定保留"))))))</f>
        <v/>
      </c>
      <c r="U50" s="8" t="str">
        <f aca="false">IF(V50="","",IF(W50&lt;&gt;0,NA(),IF(E50="取消","取消",IF(F50="未確認","受取未確認",IF(H50="未確認","検品未確認",IF(H50="要対応","検品要対応",IF(D50="未確認","理由未確認",IF(I50="未確認","方針未確認",IF(J50="未確認","実物処理未確認",IF(I50&lt;&gt;"返金","照合済",IF(K50="未確認","合意未確認",IF(M50="未確認","実績未確認",IF(T50&gt;0,"未返金",IF(T50&lt;0,"過返金","照合済"))))))))))))))</f>
        <v/>
      </c>
      <c r="V50" s="8" t="str">
        <f aca="false">IF(COUNTA(A50:O50)=0,"",IF(NOT(AND(ISTEXT(A50),LEN(A50)=8,EXACT(LEFT(A50,4),"RET-"),ISNUMBER(FIND(MID(A50,5,1)&amp;"x","0x1x2x3x4x5x6x7x8x9x")),ISNUMBER(FIND(MID(A50,6,1)&amp;"x","0x1x2x3x4x5x6x7x8x9x")),ISNUMBER(FIND(MID(A50,7,1)&amp;"x","0x1x2x3x4x5x6x7x8x9x")),ISNUMBER(FIND(MID(A50,8,1)&amp;"x","0x1x2x3x4x5x6x7x8x9x")))),"返品IDはRET-と半角数字4桁",IF(COUNTIFS($A$8:$A$57,A50)&gt;1,"返品IDが重複",IF(NOT(AND(ISTEXT(B50),LEN(B50)=8,EXACT(LEFT(B50,4),"SAL-"),ISNUMBER(FIND(MID(B50,5,1)&amp;"x","0x1x2x3x4x5x6x7x8x9x")),ISNUMBER(FIND(MID(B50,6,1)&amp;"x","0x1x2x3x4x5x6x7x8x9x")),ISNUMBER(FIND(MID(B50,7,1)&amp;"x","0x1x2x3x4x5x6x7x8x9x")),ISNUMBER(FIND(MID(B50,8,1)&amp;"x","0x1x2x3x4x5x6x7x8x9x")))),"元明細IDはSAL-と半角数字4桁",IF(COUNTIFS(元出荷明細!$A$8:$A$57,B50)&lt;&gt;1,"元明細が一意にありません",IF(NOT(IF(ISNUMBER(C50),AND(C50&gt;=43831,C50&lt;=73050,C50=INT(C50)),FALSE())),"受付日は時刻なしで必須",IF(C50&lt;SUMIFS(元出荷明細!$C$8:$C$57,元出荷明細!$A$8:$A$57,B50),"受付日は元出荷日以上",IF(NOT(OR(D50="破損",D50="品違い",D50="数量違い",D50="その他",D50="未確認")),"理由を確認",IF(NOT(OR(E50="有効",E50="取消")),"記録状態を確認",IF(NOT(OR(F50="確認済",F50="未確認")),"受取区分を確認",IF(AND(F50="確認済",NOT(IF(ISNUMBER(G50),AND(G50&gt;=1,G50&lt;=1000000,G50=INT(G50)),FALSE()))),"受取数は1〜100万個整数で必須",IF(AND(F50="未確認",COUNTA(G50)&gt;0),"受取未確認の数量は空欄",IF(NOT(OR(H50="確認済",H50="未確認",H50="要対応")),"検品を確認",IF(AND(H50&lt;&gt;"未確認",F50&lt;&gt;"確認済"),"検品前に受取数量を確認",IF(NOT(OR(I50="未確認",I50="返金",I50="交換",I50="返却",I50="その他")),"方針を確認",IF(NOT(OR(J50="確認済",J50="未確認")),"実物処理を確認",IF(AND(J50="確認済",OR(H50&lt;&gt;"確認済",I50="未確認")),"実物処理済は検品/方針が必要",IF(AND(I50="返金",NOT(AND(OR(K50="確認済",K50="未確認"),OR(M50="確認済",M50="未確認")))),"返金は合意/実績を別確認",IF(AND(I50="未確認",NOT(AND(K50="未確認",M50="未確認"))),"方針未確認の金額区分は未確認",IF(AND(OR(I50="交換",I50="返却",I50="その他"),NOT(AND(K50="対象外",M50="対象外"))),"返金以外は金額区分が対象外",IF(AND(K50="確認済",NOT(IF(ISNUMBER(L50),AND(L50&gt;=0,L50&lt;=1000000000,L50=INT(L50)),FALSE()))),"確認済金額は0〜10億円整数",IF(AND(K50&lt;&gt;"確認済",COUNTA(L50)&gt;0),"未確認/対象外の金額は空欄",IF(AND(M50="確認済",NOT(IF(ISNUMBER(N50),AND(N50&gt;=0,N50&lt;=1000000000,N50=INT(N50)),FALSE()))),"確認済金額は0〜10億円整数",IF(AND(M50&lt;&gt;"確認済",COUNTA(N50)&gt;0),"未確認/対象外の金額は空欄",IF(NOT(IF(ISNUMBER(O50),AND(O50&gt;=43831,O50&lt;=73050,O50=INT(O50)),FALSE())),"記録確認日は時刻なしで必須",IF(OR(C50&gt;O50,O50&gt;返品の確認!$B$3),"受付日≦確認日≦基準日",IF(AND(E50="有効",SUMIFS($G$8:$G$57,$B$8:$B$57,B50,$E$8:$E$57,"有効",$F$8:$F$57,"確認済")&gt;SUMIFS(元出荷明細!$D$8:$D$57,元出荷明細!$A$8:$A$57,B50)),"全有効受取数が元出荷数を超過","確認済み")))))))))))))))))))))))))))</f>
        <v/>
      </c>
      <c r="W50" s="12" t="str">
        <f aca="false">IF(V50="","",IF(V50="確認済み",0,1))</f>
        <v/>
      </c>
      <c r="X50" s="12" t="n">
        <f aca="false">IF(COUNTA(A50:O50)=0,IF(AND(V50="",W50="",P50="",Q50="",R50="",S50="",T50="",U50=""),0,1),IF(NOT(AND(ISTEXT(V50),V50=IF(COUNTA(A50:O50)=0,"",IF(NOT(AND(ISTEXT(A50),LEN(A50)=8,EXACT(LEFT(A50,4),"RET-"),ISNUMBER(FIND(MID(A50,5,1)&amp;"x","0x1x2x3x4x5x6x7x8x9x")),ISNUMBER(FIND(MID(A50,6,1)&amp;"x","0x1x2x3x4x5x6x7x8x9x")),ISNUMBER(FIND(MID(A50,7,1)&amp;"x","0x1x2x3x4x5x6x7x8x9x")),ISNUMBER(FIND(MID(A50,8,1)&amp;"x","0x1x2x3x4x5x6x7x8x9x")))),"返品IDはRET-と半角数字4桁",IF(COUNTIFS($A$8:$A$57,A50)&gt;1,"返品IDが重複",IF(NOT(AND(ISTEXT(B50),LEN(B50)=8,EXACT(LEFT(B50,4),"SAL-"),ISNUMBER(FIND(MID(B50,5,1)&amp;"x","0x1x2x3x4x5x6x7x8x9x")),ISNUMBER(FIND(MID(B50,6,1)&amp;"x","0x1x2x3x4x5x6x7x8x9x")),ISNUMBER(FIND(MID(B50,7,1)&amp;"x","0x1x2x3x4x5x6x7x8x9x")),ISNUMBER(FIND(MID(B50,8,1)&amp;"x","0x1x2x3x4x5x6x7x8x9x")))),"元明細IDはSAL-と半角数字4桁",IF(COUNTIFS(元出荷明細!$A$8:$A$57,B50)&lt;&gt;1,"元明細が一意にありません",IF(NOT(IF(ISNUMBER(C50),AND(C50&gt;=43831,C50&lt;=73050,C50=INT(C50)),FALSE())),"受付日は時刻なしで必須",IF(C50&lt;SUMIFS(元出荷明細!$C$8:$C$57,元出荷明細!$A$8:$A$57,B50),"受付日は元出荷日以上",IF(NOT(OR(D50="破損",D50="品違い",D50="数量違い",D50="その他",D50="未確認")),"理由を確認",IF(NOT(OR(E50="有効",E50="取消")),"記録状態を確認",IF(NOT(OR(F50="確認済",F50="未確認")),"受取区分を確認",IF(AND(F50="確認済",NOT(IF(ISNUMBER(G50),AND(G50&gt;=1,G50&lt;=1000000,G50=INT(G50)),FALSE()))),"受取数は1〜100万個整数で必須",IF(AND(F50="未確認",COUNTA(G50)&gt;0),"受取未確認の数量は空欄",IF(NOT(OR(H50="確認済",H50="未確認",H50="要対応")),"検品を確認",IF(AND(H50&lt;&gt;"未確認",F50&lt;&gt;"確認済"),"検品前に受取数量を確認",IF(NOT(OR(I50="未確認",I50="返金",I50="交換",I50="返却",I50="その他")),"方針を確認",IF(NOT(OR(J50="確認済",J50="未確認")),"実物処理を確認",IF(AND(J50="確認済",OR(H50&lt;&gt;"確認済",I50="未確認")),"実物処理済は検品/方針が必要",IF(AND(I50="返金",NOT(AND(OR(K50="確認済",K50="未確認"),OR(M50="確認済",M50="未確認")))),"返金は合意/実績を別確認",IF(AND(I50="未確認",NOT(AND(K50="未確認",M50="未確認"))),"方針未確認の金額区分は未確認",IF(AND(OR(I50="交換",I50="返却",I50="その他"),NOT(AND(K50="対象外",M50="対象外"))),"返金以外は金額区分が対象外",IF(AND(K50="確認済",NOT(IF(ISNUMBER(L50),AND(L50&gt;=0,L50&lt;=1000000000,L50=INT(L50)),FALSE()))),"確認済金額は0〜10億円整数",IF(AND(K50&lt;&gt;"確認済",COUNTA(L50)&gt;0),"未確認/対象外の金額は空欄",IF(AND(M50="確認済",NOT(IF(ISNUMBER(N50),AND(N50&gt;=0,N50&lt;=1000000000,N50=INT(N50)),FALSE()))),"確認済金額は0〜10億円整数",IF(AND(M50&lt;&gt;"確認済",COUNTA(N50)&gt;0),"未確認/対象外の金額は空欄",IF(NOT(IF(ISNUMBER(O50),AND(O50&gt;=43831,O50&lt;=73050,O50=INT(O50)),FALSE())),"記録確認日は時刻なしで必須",IF(OR(C50&gt;O50,O50&gt;返品の確認!$B$3),"受付日≦確認日≦基準日",IF(AND(E50="有効",SUMIFS($G$8:$G$57,$B$8:$B$57,B50,$E$8:$E$57,"有効",$F$8:$F$57,"確認済")&gt;SUMIFS(元出荷明細!$D$8:$D$57,元出荷明細!$A$8:$A$57,B50)),"全有効受取数が元出荷数を超過","確認済み"))))))))))))))))))))))))))),ISNUMBER(W50),W50=IF(V50="確認済み",0,1))),1,IF(W50&lt;&gt;0,0,IF(AND(ISNUMBER(P50),P50=SUMIFS(元出荷明細!$D$8:$D$57,元出荷明細!$A$8:$A$57,B50),ISNUMBER(Q50),Q50=SUMIFS($G$8:$G$57,$B$8:$B$57,B50,$E$8:$E$57,"有効",$F$8:$F$57,"確認済"),ISNUMBER(R50),R50=COUNTIFS($B$8:$B$57,B50,$E$8:$E$57,"有効",$F$8:$F$57,"未確認"),IF(R50&gt;0,ISTEXT(S50),ISNUMBER(S50)),S50=IF(R50&gt;0,"判定保留",P50-Q50),IF(AND(E50="有効",I50="返金",K50="確認済",M50="確認済"),ISNUMBER(T50),ISTEXT(T50)),T50=IF(E50="取消","取消",IF(I50="未確認","判定保留",IF(I50&lt;&gt;"返金","対象外",IF(AND(K50="確認済",M50="確認済"),L50-N50,"判定保留")))),ISTEXT(U50),U50=IF(E50="取消","取消",IF(F50="未確認","受取未確認",IF(H50="未確認","検品未確認",IF(H50="要対応","検品要対応",IF(D50="未確認","理由未確認",IF(I50="未確認","方針未確認",IF(J50="未確認","実物処理未確認",IF(I50&lt;&gt;"返金","照合済",IF(K50="未確認","合意未確認",IF(M50="未確認","実績未確認",IF(T50&gt;0,"未返金",IF(T50&lt;0,"過返金","照合済"))))))))))))),0,1))))</f>
        <v>0</v>
      </c>
    </row>
    <row r="51" customFormat="false" ht="32" hidden="false" customHeight="true" outlineLevel="0" collapsed="false">
      <c r="A51" s="9"/>
      <c r="B51" s="9"/>
      <c r="C51" s="4"/>
      <c r="D51" s="10"/>
      <c r="E51" s="10"/>
      <c r="F51" s="10"/>
      <c r="G51" s="11"/>
      <c r="H51" s="10"/>
      <c r="I51" s="10"/>
      <c r="J51" s="10"/>
      <c r="K51" s="10"/>
      <c r="L51" s="11"/>
      <c r="M51" s="10"/>
      <c r="N51" s="11"/>
      <c r="O51" s="4"/>
      <c r="P51" s="5" t="str">
        <f aca="false">IF(V51="","",IF(W51&lt;&gt;0,NA(),SUMIFS(元出荷明細!$D$8:$D$57,元出荷明細!$A$8:$A$57,B51)))</f>
        <v/>
      </c>
      <c r="Q51" s="5" t="str">
        <f aca="false">IF(V51="","",IF(W51&lt;&gt;0,NA(),SUMIFS($G$8:$G$57,$B$8:$B$57,B51,$E$8:$E$57,"有効",$F$8:$F$57,"確認済")))</f>
        <v/>
      </c>
      <c r="R51" s="5" t="str">
        <f aca="false">IF(V51="","",IF(W51&lt;&gt;0,NA(),COUNTIFS($B$8:$B$57,B51,$E$8:$E$57,"有効",$F$8:$F$57,"未確認")))</f>
        <v/>
      </c>
      <c r="S51" s="6" t="str">
        <f aca="false">IF(V51="","",IF(W51&lt;&gt;0,NA(),IF(R51&gt;0,"判定保留",P51-Q51)))</f>
        <v/>
      </c>
      <c r="T51" s="6" t="str">
        <f aca="false">IF(V51="","",IF(W51&lt;&gt;0,NA(),IF(E51="取消","取消",IF(I51="未確認","判定保留",IF(I51&lt;&gt;"返金","対象外",IF(AND(K51="確認済",M51="確認済"),L51-N51,"判定保留"))))))</f>
        <v/>
      </c>
      <c r="U51" s="8" t="str">
        <f aca="false">IF(V51="","",IF(W51&lt;&gt;0,NA(),IF(E51="取消","取消",IF(F51="未確認","受取未確認",IF(H51="未確認","検品未確認",IF(H51="要対応","検品要対応",IF(D51="未確認","理由未確認",IF(I51="未確認","方針未確認",IF(J51="未確認","実物処理未確認",IF(I51&lt;&gt;"返金","照合済",IF(K51="未確認","合意未確認",IF(M51="未確認","実績未確認",IF(T51&gt;0,"未返金",IF(T51&lt;0,"過返金","照合済"))))))))))))))</f>
        <v/>
      </c>
      <c r="V51" s="8" t="str">
        <f aca="false">IF(COUNTA(A51:O51)=0,"",IF(NOT(AND(ISTEXT(A51),LEN(A51)=8,EXACT(LEFT(A51,4),"RET-"),ISNUMBER(FIND(MID(A51,5,1)&amp;"x","0x1x2x3x4x5x6x7x8x9x")),ISNUMBER(FIND(MID(A51,6,1)&amp;"x","0x1x2x3x4x5x6x7x8x9x")),ISNUMBER(FIND(MID(A51,7,1)&amp;"x","0x1x2x3x4x5x6x7x8x9x")),ISNUMBER(FIND(MID(A51,8,1)&amp;"x","0x1x2x3x4x5x6x7x8x9x")))),"返品IDはRET-と半角数字4桁",IF(COUNTIFS($A$8:$A$57,A51)&gt;1,"返品IDが重複",IF(NOT(AND(ISTEXT(B51),LEN(B51)=8,EXACT(LEFT(B51,4),"SAL-"),ISNUMBER(FIND(MID(B51,5,1)&amp;"x","0x1x2x3x4x5x6x7x8x9x")),ISNUMBER(FIND(MID(B51,6,1)&amp;"x","0x1x2x3x4x5x6x7x8x9x")),ISNUMBER(FIND(MID(B51,7,1)&amp;"x","0x1x2x3x4x5x6x7x8x9x")),ISNUMBER(FIND(MID(B51,8,1)&amp;"x","0x1x2x3x4x5x6x7x8x9x")))),"元明細IDはSAL-と半角数字4桁",IF(COUNTIFS(元出荷明細!$A$8:$A$57,B51)&lt;&gt;1,"元明細が一意にありません",IF(NOT(IF(ISNUMBER(C51),AND(C51&gt;=43831,C51&lt;=73050,C51=INT(C51)),FALSE())),"受付日は時刻なしで必須",IF(C51&lt;SUMIFS(元出荷明細!$C$8:$C$57,元出荷明細!$A$8:$A$57,B51),"受付日は元出荷日以上",IF(NOT(OR(D51="破損",D51="品違い",D51="数量違い",D51="その他",D51="未確認")),"理由を確認",IF(NOT(OR(E51="有効",E51="取消")),"記録状態を確認",IF(NOT(OR(F51="確認済",F51="未確認")),"受取区分を確認",IF(AND(F51="確認済",NOT(IF(ISNUMBER(G51),AND(G51&gt;=1,G51&lt;=1000000,G51=INT(G51)),FALSE()))),"受取数は1〜100万個整数で必須",IF(AND(F51="未確認",COUNTA(G51)&gt;0),"受取未確認の数量は空欄",IF(NOT(OR(H51="確認済",H51="未確認",H51="要対応")),"検品を確認",IF(AND(H51&lt;&gt;"未確認",F51&lt;&gt;"確認済"),"検品前に受取数量を確認",IF(NOT(OR(I51="未確認",I51="返金",I51="交換",I51="返却",I51="その他")),"方針を確認",IF(NOT(OR(J51="確認済",J51="未確認")),"実物処理を確認",IF(AND(J51="確認済",OR(H51&lt;&gt;"確認済",I51="未確認")),"実物処理済は検品/方針が必要",IF(AND(I51="返金",NOT(AND(OR(K51="確認済",K51="未確認"),OR(M51="確認済",M51="未確認")))),"返金は合意/実績を別確認",IF(AND(I51="未確認",NOT(AND(K51="未確認",M51="未確認"))),"方針未確認の金額区分は未確認",IF(AND(OR(I51="交換",I51="返却",I51="その他"),NOT(AND(K51="対象外",M51="対象外"))),"返金以外は金額区分が対象外",IF(AND(K51="確認済",NOT(IF(ISNUMBER(L51),AND(L51&gt;=0,L51&lt;=1000000000,L51=INT(L51)),FALSE()))),"確認済金額は0〜10億円整数",IF(AND(K51&lt;&gt;"確認済",COUNTA(L51)&gt;0),"未確認/対象外の金額は空欄",IF(AND(M51="確認済",NOT(IF(ISNUMBER(N51),AND(N51&gt;=0,N51&lt;=1000000000,N51=INT(N51)),FALSE()))),"確認済金額は0〜10億円整数",IF(AND(M51&lt;&gt;"確認済",COUNTA(N51)&gt;0),"未確認/対象外の金額は空欄",IF(NOT(IF(ISNUMBER(O51),AND(O51&gt;=43831,O51&lt;=73050,O51=INT(O51)),FALSE())),"記録確認日は時刻なしで必須",IF(OR(C51&gt;O51,O51&gt;返品の確認!$B$3),"受付日≦確認日≦基準日",IF(AND(E51="有効",SUMIFS($G$8:$G$57,$B$8:$B$57,B51,$E$8:$E$57,"有効",$F$8:$F$57,"確認済")&gt;SUMIFS(元出荷明細!$D$8:$D$57,元出荷明細!$A$8:$A$57,B51)),"全有効受取数が元出荷数を超過","確認済み")))))))))))))))))))))))))))</f>
        <v/>
      </c>
      <c r="W51" s="12" t="str">
        <f aca="false">IF(V51="","",IF(V51="確認済み",0,1))</f>
        <v/>
      </c>
      <c r="X51" s="12" t="n">
        <f aca="false">IF(COUNTA(A51:O51)=0,IF(AND(V51="",W51="",P51="",Q51="",R51="",S51="",T51="",U51=""),0,1),IF(NOT(AND(ISTEXT(V51),V51=IF(COUNTA(A51:O51)=0,"",IF(NOT(AND(ISTEXT(A51),LEN(A51)=8,EXACT(LEFT(A51,4),"RET-"),ISNUMBER(FIND(MID(A51,5,1)&amp;"x","0x1x2x3x4x5x6x7x8x9x")),ISNUMBER(FIND(MID(A51,6,1)&amp;"x","0x1x2x3x4x5x6x7x8x9x")),ISNUMBER(FIND(MID(A51,7,1)&amp;"x","0x1x2x3x4x5x6x7x8x9x")),ISNUMBER(FIND(MID(A51,8,1)&amp;"x","0x1x2x3x4x5x6x7x8x9x")))),"返品IDはRET-と半角数字4桁",IF(COUNTIFS($A$8:$A$57,A51)&gt;1,"返品IDが重複",IF(NOT(AND(ISTEXT(B51),LEN(B51)=8,EXACT(LEFT(B51,4),"SAL-"),ISNUMBER(FIND(MID(B51,5,1)&amp;"x","0x1x2x3x4x5x6x7x8x9x")),ISNUMBER(FIND(MID(B51,6,1)&amp;"x","0x1x2x3x4x5x6x7x8x9x")),ISNUMBER(FIND(MID(B51,7,1)&amp;"x","0x1x2x3x4x5x6x7x8x9x")),ISNUMBER(FIND(MID(B51,8,1)&amp;"x","0x1x2x3x4x5x6x7x8x9x")))),"元明細IDはSAL-と半角数字4桁",IF(COUNTIFS(元出荷明細!$A$8:$A$57,B51)&lt;&gt;1,"元明細が一意にありません",IF(NOT(IF(ISNUMBER(C51),AND(C51&gt;=43831,C51&lt;=73050,C51=INT(C51)),FALSE())),"受付日は時刻なしで必須",IF(C51&lt;SUMIFS(元出荷明細!$C$8:$C$57,元出荷明細!$A$8:$A$57,B51),"受付日は元出荷日以上",IF(NOT(OR(D51="破損",D51="品違い",D51="数量違い",D51="その他",D51="未確認")),"理由を確認",IF(NOT(OR(E51="有効",E51="取消")),"記録状態を確認",IF(NOT(OR(F51="確認済",F51="未確認")),"受取区分を確認",IF(AND(F51="確認済",NOT(IF(ISNUMBER(G51),AND(G51&gt;=1,G51&lt;=1000000,G51=INT(G51)),FALSE()))),"受取数は1〜100万個整数で必須",IF(AND(F51="未確認",COUNTA(G51)&gt;0),"受取未確認の数量は空欄",IF(NOT(OR(H51="確認済",H51="未確認",H51="要対応")),"検品を確認",IF(AND(H51&lt;&gt;"未確認",F51&lt;&gt;"確認済"),"検品前に受取数量を確認",IF(NOT(OR(I51="未確認",I51="返金",I51="交換",I51="返却",I51="その他")),"方針を確認",IF(NOT(OR(J51="確認済",J51="未確認")),"実物処理を確認",IF(AND(J51="確認済",OR(H51&lt;&gt;"確認済",I51="未確認")),"実物処理済は検品/方針が必要",IF(AND(I51="返金",NOT(AND(OR(K51="確認済",K51="未確認"),OR(M51="確認済",M51="未確認")))),"返金は合意/実績を別確認",IF(AND(I51="未確認",NOT(AND(K51="未確認",M51="未確認"))),"方針未確認の金額区分は未確認",IF(AND(OR(I51="交換",I51="返却",I51="その他"),NOT(AND(K51="対象外",M51="対象外"))),"返金以外は金額区分が対象外",IF(AND(K51="確認済",NOT(IF(ISNUMBER(L51),AND(L51&gt;=0,L51&lt;=1000000000,L51=INT(L51)),FALSE()))),"確認済金額は0〜10億円整数",IF(AND(K51&lt;&gt;"確認済",COUNTA(L51)&gt;0),"未確認/対象外の金額は空欄",IF(AND(M51="確認済",NOT(IF(ISNUMBER(N51),AND(N51&gt;=0,N51&lt;=1000000000,N51=INT(N51)),FALSE()))),"確認済金額は0〜10億円整数",IF(AND(M51&lt;&gt;"確認済",COUNTA(N51)&gt;0),"未確認/対象外の金額は空欄",IF(NOT(IF(ISNUMBER(O51),AND(O51&gt;=43831,O51&lt;=73050,O51=INT(O51)),FALSE())),"記録確認日は時刻なしで必須",IF(OR(C51&gt;O51,O51&gt;返品の確認!$B$3),"受付日≦確認日≦基準日",IF(AND(E51="有効",SUMIFS($G$8:$G$57,$B$8:$B$57,B51,$E$8:$E$57,"有効",$F$8:$F$57,"確認済")&gt;SUMIFS(元出荷明細!$D$8:$D$57,元出荷明細!$A$8:$A$57,B51)),"全有効受取数が元出荷数を超過","確認済み"))))))))))))))))))))))))))),ISNUMBER(W51),W51=IF(V51="確認済み",0,1))),1,IF(W51&lt;&gt;0,0,IF(AND(ISNUMBER(P51),P51=SUMIFS(元出荷明細!$D$8:$D$57,元出荷明細!$A$8:$A$57,B51),ISNUMBER(Q51),Q51=SUMIFS($G$8:$G$57,$B$8:$B$57,B51,$E$8:$E$57,"有効",$F$8:$F$57,"確認済"),ISNUMBER(R51),R51=COUNTIFS($B$8:$B$57,B51,$E$8:$E$57,"有効",$F$8:$F$57,"未確認"),IF(R51&gt;0,ISTEXT(S51),ISNUMBER(S51)),S51=IF(R51&gt;0,"判定保留",P51-Q51),IF(AND(E51="有効",I51="返金",K51="確認済",M51="確認済"),ISNUMBER(T51),ISTEXT(T51)),T51=IF(E51="取消","取消",IF(I51="未確認","判定保留",IF(I51&lt;&gt;"返金","対象外",IF(AND(K51="確認済",M51="確認済"),L51-N51,"判定保留")))),ISTEXT(U51),U51=IF(E51="取消","取消",IF(F51="未確認","受取未確認",IF(H51="未確認","検品未確認",IF(H51="要対応","検品要対応",IF(D51="未確認","理由未確認",IF(I51="未確認","方針未確認",IF(J51="未確認","実物処理未確認",IF(I51&lt;&gt;"返金","照合済",IF(K51="未確認","合意未確認",IF(M51="未確認","実績未確認",IF(T51&gt;0,"未返金",IF(T51&lt;0,"過返金","照合済"))))))))))))),0,1))))</f>
        <v>0</v>
      </c>
    </row>
    <row r="52" customFormat="false" ht="32" hidden="false" customHeight="true" outlineLevel="0" collapsed="false">
      <c r="A52" s="9"/>
      <c r="B52" s="9"/>
      <c r="C52" s="4"/>
      <c r="D52" s="10"/>
      <c r="E52" s="10"/>
      <c r="F52" s="10"/>
      <c r="G52" s="11"/>
      <c r="H52" s="10"/>
      <c r="I52" s="10"/>
      <c r="J52" s="10"/>
      <c r="K52" s="10"/>
      <c r="L52" s="11"/>
      <c r="M52" s="10"/>
      <c r="N52" s="11"/>
      <c r="O52" s="4"/>
      <c r="P52" s="5" t="str">
        <f aca="false">IF(V52="","",IF(W52&lt;&gt;0,NA(),SUMIFS(元出荷明細!$D$8:$D$57,元出荷明細!$A$8:$A$57,B52)))</f>
        <v/>
      </c>
      <c r="Q52" s="5" t="str">
        <f aca="false">IF(V52="","",IF(W52&lt;&gt;0,NA(),SUMIFS($G$8:$G$57,$B$8:$B$57,B52,$E$8:$E$57,"有効",$F$8:$F$57,"確認済")))</f>
        <v/>
      </c>
      <c r="R52" s="5" t="str">
        <f aca="false">IF(V52="","",IF(W52&lt;&gt;0,NA(),COUNTIFS($B$8:$B$57,B52,$E$8:$E$57,"有効",$F$8:$F$57,"未確認")))</f>
        <v/>
      </c>
      <c r="S52" s="6" t="str">
        <f aca="false">IF(V52="","",IF(W52&lt;&gt;0,NA(),IF(R52&gt;0,"判定保留",P52-Q52)))</f>
        <v/>
      </c>
      <c r="T52" s="6" t="str">
        <f aca="false">IF(V52="","",IF(W52&lt;&gt;0,NA(),IF(E52="取消","取消",IF(I52="未確認","判定保留",IF(I52&lt;&gt;"返金","対象外",IF(AND(K52="確認済",M52="確認済"),L52-N52,"判定保留"))))))</f>
        <v/>
      </c>
      <c r="U52" s="8" t="str">
        <f aca="false">IF(V52="","",IF(W52&lt;&gt;0,NA(),IF(E52="取消","取消",IF(F52="未確認","受取未確認",IF(H52="未確認","検品未確認",IF(H52="要対応","検品要対応",IF(D52="未確認","理由未確認",IF(I52="未確認","方針未確認",IF(J52="未確認","実物処理未確認",IF(I52&lt;&gt;"返金","照合済",IF(K52="未確認","合意未確認",IF(M52="未確認","実績未確認",IF(T52&gt;0,"未返金",IF(T52&lt;0,"過返金","照合済"))))))))))))))</f>
        <v/>
      </c>
      <c r="V52" s="8" t="str">
        <f aca="false">IF(COUNTA(A52:O52)=0,"",IF(NOT(AND(ISTEXT(A52),LEN(A52)=8,EXACT(LEFT(A52,4),"RET-"),ISNUMBER(FIND(MID(A52,5,1)&amp;"x","0x1x2x3x4x5x6x7x8x9x")),ISNUMBER(FIND(MID(A52,6,1)&amp;"x","0x1x2x3x4x5x6x7x8x9x")),ISNUMBER(FIND(MID(A52,7,1)&amp;"x","0x1x2x3x4x5x6x7x8x9x")),ISNUMBER(FIND(MID(A52,8,1)&amp;"x","0x1x2x3x4x5x6x7x8x9x")))),"返品IDはRET-と半角数字4桁",IF(COUNTIFS($A$8:$A$57,A52)&gt;1,"返品IDが重複",IF(NOT(AND(ISTEXT(B52),LEN(B52)=8,EXACT(LEFT(B52,4),"SAL-"),ISNUMBER(FIND(MID(B52,5,1)&amp;"x","0x1x2x3x4x5x6x7x8x9x")),ISNUMBER(FIND(MID(B52,6,1)&amp;"x","0x1x2x3x4x5x6x7x8x9x")),ISNUMBER(FIND(MID(B52,7,1)&amp;"x","0x1x2x3x4x5x6x7x8x9x")),ISNUMBER(FIND(MID(B52,8,1)&amp;"x","0x1x2x3x4x5x6x7x8x9x")))),"元明細IDはSAL-と半角数字4桁",IF(COUNTIFS(元出荷明細!$A$8:$A$57,B52)&lt;&gt;1,"元明細が一意にありません",IF(NOT(IF(ISNUMBER(C52),AND(C52&gt;=43831,C52&lt;=73050,C52=INT(C52)),FALSE())),"受付日は時刻なしで必須",IF(C52&lt;SUMIFS(元出荷明細!$C$8:$C$57,元出荷明細!$A$8:$A$57,B52),"受付日は元出荷日以上",IF(NOT(OR(D52="破損",D52="品違い",D52="数量違い",D52="その他",D52="未確認")),"理由を確認",IF(NOT(OR(E52="有効",E52="取消")),"記録状態を確認",IF(NOT(OR(F52="確認済",F52="未確認")),"受取区分を確認",IF(AND(F52="確認済",NOT(IF(ISNUMBER(G52),AND(G52&gt;=1,G52&lt;=1000000,G52=INT(G52)),FALSE()))),"受取数は1〜100万個整数で必須",IF(AND(F52="未確認",COUNTA(G52)&gt;0),"受取未確認の数量は空欄",IF(NOT(OR(H52="確認済",H52="未確認",H52="要対応")),"検品を確認",IF(AND(H52&lt;&gt;"未確認",F52&lt;&gt;"確認済"),"検品前に受取数量を確認",IF(NOT(OR(I52="未確認",I52="返金",I52="交換",I52="返却",I52="その他")),"方針を確認",IF(NOT(OR(J52="確認済",J52="未確認")),"実物処理を確認",IF(AND(J52="確認済",OR(H52&lt;&gt;"確認済",I52="未確認")),"実物処理済は検品/方針が必要",IF(AND(I52="返金",NOT(AND(OR(K52="確認済",K52="未確認"),OR(M52="確認済",M52="未確認")))),"返金は合意/実績を別確認",IF(AND(I52="未確認",NOT(AND(K52="未確認",M52="未確認"))),"方針未確認の金額区分は未確認",IF(AND(OR(I52="交換",I52="返却",I52="その他"),NOT(AND(K52="対象外",M52="対象外"))),"返金以外は金額区分が対象外",IF(AND(K52="確認済",NOT(IF(ISNUMBER(L52),AND(L52&gt;=0,L52&lt;=1000000000,L52=INT(L52)),FALSE()))),"確認済金額は0〜10億円整数",IF(AND(K52&lt;&gt;"確認済",COUNTA(L52)&gt;0),"未確認/対象外の金額は空欄",IF(AND(M52="確認済",NOT(IF(ISNUMBER(N52),AND(N52&gt;=0,N52&lt;=1000000000,N52=INT(N52)),FALSE()))),"確認済金額は0〜10億円整数",IF(AND(M52&lt;&gt;"確認済",COUNTA(N52)&gt;0),"未確認/対象外の金額は空欄",IF(NOT(IF(ISNUMBER(O52),AND(O52&gt;=43831,O52&lt;=73050,O52=INT(O52)),FALSE())),"記録確認日は時刻なしで必須",IF(OR(C52&gt;O52,O52&gt;返品の確認!$B$3),"受付日≦確認日≦基準日",IF(AND(E52="有効",SUMIFS($G$8:$G$57,$B$8:$B$57,B52,$E$8:$E$57,"有効",$F$8:$F$57,"確認済")&gt;SUMIFS(元出荷明細!$D$8:$D$57,元出荷明細!$A$8:$A$57,B52)),"全有効受取数が元出荷数を超過","確認済み")))))))))))))))))))))))))))</f>
        <v/>
      </c>
      <c r="W52" s="12" t="str">
        <f aca="false">IF(V52="","",IF(V52="確認済み",0,1))</f>
        <v/>
      </c>
      <c r="X52" s="12" t="n">
        <f aca="false">IF(COUNTA(A52:O52)=0,IF(AND(V52="",W52="",P52="",Q52="",R52="",S52="",T52="",U52=""),0,1),IF(NOT(AND(ISTEXT(V52),V52=IF(COUNTA(A52:O52)=0,"",IF(NOT(AND(ISTEXT(A52),LEN(A52)=8,EXACT(LEFT(A52,4),"RET-"),ISNUMBER(FIND(MID(A52,5,1)&amp;"x","0x1x2x3x4x5x6x7x8x9x")),ISNUMBER(FIND(MID(A52,6,1)&amp;"x","0x1x2x3x4x5x6x7x8x9x")),ISNUMBER(FIND(MID(A52,7,1)&amp;"x","0x1x2x3x4x5x6x7x8x9x")),ISNUMBER(FIND(MID(A52,8,1)&amp;"x","0x1x2x3x4x5x6x7x8x9x")))),"返品IDはRET-と半角数字4桁",IF(COUNTIFS($A$8:$A$57,A52)&gt;1,"返品IDが重複",IF(NOT(AND(ISTEXT(B52),LEN(B52)=8,EXACT(LEFT(B52,4),"SAL-"),ISNUMBER(FIND(MID(B52,5,1)&amp;"x","0x1x2x3x4x5x6x7x8x9x")),ISNUMBER(FIND(MID(B52,6,1)&amp;"x","0x1x2x3x4x5x6x7x8x9x")),ISNUMBER(FIND(MID(B52,7,1)&amp;"x","0x1x2x3x4x5x6x7x8x9x")),ISNUMBER(FIND(MID(B52,8,1)&amp;"x","0x1x2x3x4x5x6x7x8x9x")))),"元明細IDはSAL-と半角数字4桁",IF(COUNTIFS(元出荷明細!$A$8:$A$57,B52)&lt;&gt;1,"元明細が一意にありません",IF(NOT(IF(ISNUMBER(C52),AND(C52&gt;=43831,C52&lt;=73050,C52=INT(C52)),FALSE())),"受付日は時刻なしで必須",IF(C52&lt;SUMIFS(元出荷明細!$C$8:$C$57,元出荷明細!$A$8:$A$57,B52),"受付日は元出荷日以上",IF(NOT(OR(D52="破損",D52="品違い",D52="数量違い",D52="その他",D52="未確認")),"理由を確認",IF(NOT(OR(E52="有効",E52="取消")),"記録状態を確認",IF(NOT(OR(F52="確認済",F52="未確認")),"受取区分を確認",IF(AND(F52="確認済",NOT(IF(ISNUMBER(G52),AND(G52&gt;=1,G52&lt;=1000000,G52=INT(G52)),FALSE()))),"受取数は1〜100万個整数で必須",IF(AND(F52="未確認",COUNTA(G52)&gt;0),"受取未確認の数量は空欄",IF(NOT(OR(H52="確認済",H52="未確認",H52="要対応")),"検品を確認",IF(AND(H52&lt;&gt;"未確認",F52&lt;&gt;"確認済"),"検品前に受取数量を確認",IF(NOT(OR(I52="未確認",I52="返金",I52="交換",I52="返却",I52="その他")),"方針を確認",IF(NOT(OR(J52="確認済",J52="未確認")),"実物処理を確認",IF(AND(J52="確認済",OR(H52&lt;&gt;"確認済",I52="未確認")),"実物処理済は検品/方針が必要",IF(AND(I52="返金",NOT(AND(OR(K52="確認済",K52="未確認"),OR(M52="確認済",M52="未確認")))),"返金は合意/実績を別確認",IF(AND(I52="未確認",NOT(AND(K52="未確認",M52="未確認"))),"方針未確認の金額区分は未確認",IF(AND(OR(I52="交換",I52="返却",I52="その他"),NOT(AND(K52="対象外",M52="対象外"))),"返金以外は金額区分が対象外",IF(AND(K52="確認済",NOT(IF(ISNUMBER(L52),AND(L52&gt;=0,L52&lt;=1000000000,L52=INT(L52)),FALSE()))),"確認済金額は0〜10億円整数",IF(AND(K52&lt;&gt;"確認済",COUNTA(L52)&gt;0),"未確認/対象外の金額は空欄",IF(AND(M52="確認済",NOT(IF(ISNUMBER(N52),AND(N52&gt;=0,N52&lt;=1000000000,N52=INT(N52)),FALSE()))),"確認済金額は0〜10億円整数",IF(AND(M52&lt;&gt;"確認済",COUNTA(N52)&gt;0),"未確認/対象外の金額は空欄",IF(NOT(IF(ISNUMBER(O52),AND(O52&gt;=43831,O52&lt;=73050,O52=INT(O52)),FALSE())),"記録確認日は時刻なしで必須",IF(OR(C52&gt;O52,O52&gt;返品の確認!$B$3),"受付日≦確認日≦基準日",IF(AND(E52="有効",SUMIFS($G$8:$G$57,$B$8:$B$57,B52,$E$8:$E$57,"有効",$F$8:$F$57,"確認済")&gt;SUMIFS(元出荷明細!$D$8:$D$57,元出荷明細!$A$8:$A$57,B52)),"全有効受取数が元出荷数を超過","確認済み"))))))))))))))))))))))))))),ISNUMBER(W52),W52=IF(V52="確認済み",0,1))),1,IF(W52&lt;&gt;0,0,IF(AND(ISNUMBER(P52),P52=SUMIFS(元出荷明細!$D$8:$D$57,元出荷明細!$A$8:$A$57,B52),ISNUMBER(Q52),Q52=SUMIFS($G$8:$G$57,$B$8:$B$57,B52,$E$8:$E$57,"有効",$F$8:$F$57,"確認済"),ISNUMBER(R52),R52=COUNTIFS($B$8:$B$57,B52,$E$8:$E$57,"有効",$F$8:$F$57,"未確認"),IF(R52&gt;0,ISTEXT(S52),ISNUMBER(S52)),S52=IF(R52&gt;0,"判定保留",P52-Q52),IF(AND(E52="有効",I52="返金",K52="確認済",M52="確認済"),ISNUMBER(T52),ISTEXT(T52)),T52=IF(E52="取消","取消",IF(I52="未確認","判定保留",IF(I52&lt;&gt;"返金","対象外",IF(AND(K52="確認済",M52="確認済"),L52-N52,"判定保留")))),ISTEXT(U52),U52=IF(E52="取消","取消",IF(F52="未確認","受取未確認",IF(H52="未確認","検品未確認",IF(H52="要対応","検品要対応",IF(D52="未確認","理由未確認",IF(I52="未確認","方針未確認",IF(J52="未確認","実物処理未確認",IF(I52&lt;&gt;"返金","照合済",IF(K52="未確認","合意未確認",IF(M52="未確認","実績未確認",IF(T52&gt;0,"未返金",IF(T52&lt;0,"過返金","照合済"))))))))))))),0,1))))</f>
        <v>0</v>
      </c>
    </row>
    <row r="53" customFormat="false" ht="32" hidden="false" customHeight="true" outlineLevel="0" collapsed="false">
      <c r="A53" s="9"/>
      <c r="B53" s="9"/>
      <c r="C53" s="4"/>
      <c r="D53" s="10"/>
      <c r="E53" s="10"/>
      <c r="F53" s="10"/>
      <c r="G53" s="11"/>
      <c r="H53" s="10"/>
      <c r="I53" s="10"/>
      <c r="J53" s="10"/>
      <c r="K53" s="10"/>
      <c r="L53" s="11"/>
      <c r="M53" s="10"/>
      <c r="N53" s="11"/>
      <c r="O53" s="4"/>
      <c r="P53" s="5" t="str">
        <f aca="false">IF(V53="","",IF(W53&lt;&gt;0,NA(),SUMIFS(元出荷明細!$D$8:$D$57,元出荷明細!$A$8:$A$57,B53)))</f>
        <v/>
      </c>
      <c r="Q53" s="5" t="str">
        <f aca="false">IF(V53="","",IF(W53&lt;&gt;0,NA(),SUMIFS($G$8:$G$57,$B$8:$B$57,B53,$E$8:$E$57,"有効",$F$8:$F$57,"確認済")))</f>
        <v/>
      </c>
      <c r="R53" s="5" t="str">
        <f aca="false">IF(V53="","",IF(W53&lt;&gt;0,NA(),COUNTIFS($B$8:$B$57,B53,$E$8:$E$57,"有効",$F$8:$F$57,"未確認")))</f>
        <v/>
      </c>
      <c r="S53" s="6" t="str">
        <f aca="false">IF(V53="","",IF(W53&lt;&gt;0,NA(),IF(R53&gt;0,"判定保留",P53-Q53)))</f>
        <v/>
      </c>
      <c r="T53" s="6" t="str">
        <f aca="false">IF(V53="","",IF(W53&lt;&gt;0,NA(),IF(E53="取消","取消",IF(I53="未確認","判定保留",IF(I53&lt;&gt;"返金","対象外",IF(AND(K53="確認済",M53="確認済"),L53-N53,"判定保留"))))))</f>
        <v/>
      </c>
      <c r="U53" s="8" t="str">
        <f aca="false">IF(V53="","",IF(W53&lt;&gt;0,NA(),IF(E53="取消","取消",IF(F53="未確認","受取未確認",IF(H53="未確認","検品未確認",IF(H53="要対応","検品要対応",IF(D53="未確認","理由未確認",IF(I53="未確認","方針未確認",IF(J53="未確認","実物処理未確認",IF(I53&lt;&gt;"返金","照合済",IF(K53="未確認","合意未確認",IF(M53="未確認","実績未確認",IF(T53&gt;0,"未返金",IF(T53&lt;0,"過返金","照合済"))))))))))))))</f>
        <v/>
      </c>
      <c r="V53" s="8" t="str">
        <f aca="false">IF(COUNTA(A53:O53)=0,"",IF(NOT(AND(ISTEXT(A53),LEN(A53)=8,EXACT(LEFT(A53,4),"RET-"),ISNUMBER(FIND(MID(A53,5,1)&amp;"x","0x1x2x3x4x5x6x7x8x9x")),ISNUMBER(FIND(MID(A53,6,1)&amp;"x","0x1x2x3x4x5x6x7x8x9x")),ISNUMBER(FIND(MID(A53,7,1)&amp;"x","0x1x2x3x4x5x6x7x8x9x")),ISNUMBER(FIND(MID(A53,8,1)&amp;"x","0x1x2x3x4x5x6x7x8x9x")))),"返品IDはRET-と半角数字4桁",IF(COUNTIFS($A$8:$A$57,A53)&gt;1,"返品IDが重複",IF(NOT(AND(ISTEXT(B53),LEN(B53)=8,EXACT(LEFT(B53,4),"SAL-"),ISNUMBER(FIND(MID(B53,5,1)&amp;"x","0x1x2x3x4x5x6x7x8x9x")),ISNUMBER(FIND(MID(B53,6,1)&amp;"x","0x1x2x3x4x5x6x7x8x9x")),ISNUMBER(FIND(MID(B53,7,1)&amp;"x","0x1x2x3x4x5x6x7x8x9x")),ISNUMBER(FIND(MID(B53,8,1)&amp;"x","0x1x2x3x4x5x6x7x8x9x")))),"元明細IDはSAL-と半角数字4桁",IF(COUNTIFS(元出荷明細!$A$8:$A$57,B53)&lt;&gt;1,"元明細が一意にありません",IF(NOT(IF(ISNUMBER(C53),AND(C53&gt;=43831,C53&lt;=73050,C53=INT(C53)),FALSE())),"受付日は時刻なしで必須",IF(C53&lt;SUMIFS(元出荷明細!$C$8:$C$57,元出荷明細!$A$8:$A$57,B53),"受付日は元出荷日以上",IF(NOT(OR(D53="破損",D53="品違い",D53="数量違い",D53="その他",D53="未確認")),"理由を確認",IF(NOT(OR(E53="有効",E53="取消")),"記録状態を確認",IF(NOT(OR(F53="確認済",F53="未確認")),"受取区分を確認",IF(AND(F53="確認済",NOT(IF(ISNUMBER(G53),AND(G53&gt;=1,G53&lt;=1000000,G53=INT(G53)),FALSE()))),"受取数は1〜100万個整数で必須",IF(AND(F53="未確認",COUNTA(G53)&gt;0),"受取未確認の数量は空欄",IF(NOT(OR(H53="確認済",H53="未確認",H53="要対応")),"検品を確認",IF(AND(H53&lt;&gt;"未確認",F53&lt;&gt;"確認済"),"検品前に受取数量を確認",IF(NOT(OR(I53="未確認",I53="返金",I53="交換",I53="返却",I53="その他")),"方針を確認",IF(NOT(OR(J53="確認済",J53="未確認")),"実物処理を確認",IF(AND(J53="確認済",OR(H53&lt;&gt;"確認済",I53="未確認")),"実物処理済は検品/方針が必要",IF(AND(I53="返金",NOT(AND(OR(K53="確認済",K53="未確認"),OR(M53="確認済",M53="未確認")))),"返金は合意/実績を別確認",IF(AND(I53="未確認",NOT(AND(K53="未確認",M53="未確認"))),"方針未確認の金額区分は未確認",IF(AND(OR(I53="交換",I53="返却",I53="その他"),NOT(AND(K53="対象外",M53="対象外"))),"返金以外は金額区分が対象外",IF(AND(K53="確認済",NOT(IF(ISNUMBER(L53),AND(L53&gt;=0,L53&lt;=1000000000,L53=INT(L53)),FALSE()))),"確認済金額は0〜10億円整数",IF(AND(K53&lt;&gt;"確認済",COUNTA(L53)&gt;0),"未確認/対象外の金額は空欄",IF(AND(M53="確認済",NOT(IF(ISNUMBER(N53),AND(N53&gt;=0,N53&lt;=1000000000,N53=INT(N53)),FALSE()))),"確認済金額は0〜10億円整数",IF(AND(M53&lt;&gt;"確認済",COUNTA(N53)&gt;0),"未確認/対象外の金額は空欄",IF(NOT(IF(ISNUMBER(O53),AND(O53&gt;=43831,O53&lt;=73050,O53=INT(O53)),FALSE())),"記録確認日は時刻なしで必須",IF(OR(C53&gt;O53,O53&gt;返品の確認!$B$3),"受付日≦確認日≦基準日",IF(AND(E53="有効",SUMIFS($G$8:$G$57,$B$8:$B$57,B53,$E$8:$E$57,"有効",$F$8:$F$57,"確認済")&gt;SUMIFS(元出荷明細!$D$8:$D$57,元出荷明細!$A$8:$A$57,B53)),"全有効受取数が元出荷数を超過","確認済み")))))))))))))))))))))))))))</f>
        <v/>
      </c>
      <c r="W53" s="12" t="str">
        <f aca="false">IF(V53="","",IF(V53="確認済み",0,1))</f>
        <v/>
      </c>
      <c r="X53" s="12" t="n">
        <f aca="false">IF(COUNTA(A53:O53)=0,IF(AND(V53="",W53="",P53="",Q53="",R53="",S53="",T53="",U53=""),0,1),IF(NOT(AND(ISTEXT(V53),V53=IF(COUNTA(A53:O53)=0,"",IF(NOT(AND(ISTEXT(A53),LEN(A53)=8,EXACT(LEFT(A53,4),"RET-"),ISNUMBER(FIND(MID(A53,5,1)&amp;"x","0x1x2x3x4x5x6x7x8x9x")),ISNUMBER(FIND(MID(A53,6,1)&amp;"x","0x1x2x3x4x5x6x7x8x9x")),ISNUMBER(FIND(MID(A53,7,1)&amp;"x","0x1x2x3x4x5x6x7x8x9x")),ISNUMBER(FIND(MID(A53,8,1)&amp;"x","0x1x2x3x4x5x6x7x8x9x")))),"返品IDはRET-と半角数字4桁",IF(COUNTIFS($A$8:$A$57,A53)&gt;1,"返品IDが重複",IF(NOT(AND(ISTEXT(B53),LEN(B53)=8,EXACT(LEFT(B53,4),"SAL-"),ISNUMBER(FIND(MID(B53,5,1)&amp;"x","0x1x2x3x4x5x6x7x8x9x")),ISNUMBER(FIND(MID(B53,6,1)&amp;"x","0x1x2x3x4x5x6x7x8x9x")),ISNUMBER(FIND(MID(B53,7,1)&amp;"x","0x1x2x3x4x5x6x7x8x9x")),ISNUMBER(FIND(MID(B53,8,1)&amp;"x","0x1x2x3x4x5x6x7x8x9x")))),"元明細IDはSAL-と半角数字4桁",IF(COUNTIFS(元出荷明細!$A$8:$A$57,B53)&lt;&gt;1,"元明細が一意にありません",IF(NOT(IF(ISNUMBER(C53),AND(C53&gt;=43831,C53&lt;=73050,C53=INT(C53)),FALSE())),"受付日は時刻なしで必須",IF(C53&lt;SUMIFS(元出荷明細!$C$8:$C$57,元出荷明細!$A$8:$A$57,B53),"受付日は元出荷日以上",IF(NOT(OR(D53="破損",D53="品違い",D53="数量違い",D53="その他",D53="未確認")),"理由を確認",IF(NOT(OR(E53="有効",E53="取消")),"記録状態を確認",IF(NOT(OR(F53="確認済",F53="未確認")),"受取区分を確認",IF(AND(F53="確認済",NOT(IF(ISNUMBER(G53),AND(G53&gt;=1,G53&lt;=1000000,G53=INT(G53)),FALSE()))),"受取数は1〜100万個整数で必須",IF(AND(F53="未確認",COUNTA(G53)&gt;0),"受取未確認の数量は空欄",IF(NOT(OR(H53="確認済",H53="未確認",H53="要対応")),"検品を確認",IF(AND(H53&lt;&gt;"未確認",F53&lt;&gt;"確認済"),"検品前に受取数量を確認",IF(NOT(OR(I53="未確認",I53="返金",I53="交換",I53="返却",I53="その他")),"方針を確認",IF(NOT(OR(J53="確認済",J53="未確認")),"実物処理を確認",IF(AND(J53="確認済",OR(H53&lt;&gt;"確認済",I53="未確認")),"実物処理済は検品/方針が必要",IF(AND(I53="返金",NOT(AND(OR(K53="確認済",K53="未確認"),OR(M53="確認済",M53="未確認")))),"返金は合意/実績を別確認",IF(AND(I53="未確認",NOT(AND(K53="未確認",M53="未確認"))),"方針未確認の金額区分は未確認",IF(AND(OR(I53="交換",I53="返却",I53="その他"),NOT(AND(K53="対象外",M53="対象外"))),"返金以外は金額区分が対象外",IF(AND(K53="確認済",NOT(IF(ISNUMBER(L53),AND(L53&gt;=0,L53&lt;=1000000000,L53=INT(L53)),FALSE()))),"確認済金額は0〜10億円整数",IF(AND(K53&lt;&gt;"確認済",COUNTA(L53)&gt;0),"未確認/対象外の金額は空欄",IF(AND(M53="確認済",NOT(IF(ISNUMBER(N53),AND(N53&gt;=0,N53&lt;=1000000000,N53=INT(N53)),FALSE()))),"確認済金額は0〜10億円整数",IF(AND(M53&lt;&gt;"確認済",COUNTA(N53)&gt;0),"未確認/対象外の金額は空欄",IF(NOT(IF(ISNUMBER(O53),AND(O53&gt;=43831,O53&lt;=73050,O53=INT(O53)),FALSE())),"記録確認日は時刻なしで必須",IF(OR(C53&gt;O53,O53&gt;返品の確認!$B$3),"受付日≦確認日≦基準日",IF(AND(E53="有効",SUMIFS($G$8:$G$57,$B$8:$B$57,B53,$E$8:$E$57,"有効",$F$8:$F$57,"確認済")&gt;SUMIFS(元出荷明細!$D$8:$D$57,元出荷明細!$A$8:$A$57,B53)),"全有効受取数が元出荷数を超過","確認済み"))))))))))))))))))))))))))),ISNUMBER(W53),W53=IF(V53="確認済み",0,1))),1,IF(W53&lt;&gt;0,0,IF(AND(ISNUMBER(P53),P53=SUMIFS(元出荷明細!$D$8:$D$57,元出荷明細!$A$8:$A$57,B53),ISNUMBER(Q53),Q53=SUMIFS($G$8:$G$57,$B$8:$B$57,B53,$E$8:$E$57,"有効",$F$8:$F$57,"確認済"),ISNUMBER(R53),R53=COUNTIFS($B$8:$B$57,B53,$E$8:$E$57,"有効",$F$8:$F$57,"未確認"),IF(R53&gt;0,ISTEXT(S53),ISNUMBER(S53)),S53=IF(R53&gt;0,"判定保留",P53-Q53),IF(AND(E53="有効",I53="返金",K53="確認済",M53="確認済"),ISNUMBER(T53),ISTEXT(T53)),T53=IF(E53="取消","取消",IF(I53="未確認","判定保留",IF(I53&lt;&gt;"返金","対象外",IF(AND(K53="確認済",M53="確認済"),L53-N53,"判定保留")))),ISTEXT(U53),U53=IF(E53="取消","取消",IF(F53="未確認","受取未確認",IF(H53="未確認","検品未確認",IF(H53="要対応","検品要対応",IF(D53="未確認","理由未確認",IF(I53="未確認","方針未確認",IF(J53="未確認","実物処理未確認",IF(I53&lt;&gt;"返金","照合済",IF(K53="未確認","合意未確認",IF(M53="未確認","実績未確認",IF(T53&gt;0,"未返金",IF(T53&lt;0,"過返金","照合済"))))))))))))),0,1))))</f>
        <v>0</v>
      </c>
    </row>
    <row r="54" customFormat="false" ht="32" hidden="false" customHeight="true" outlineLevel="0" collapsed="false">
      <c r="A54" s="9"/>
      <c r="B54" s="9"/>
      <c r="C54" s="4"/>
      <c r="D54" s="10"/>
      <c r="E54" s="10"/>
      <c r="F54" s="10"/>
      <c r="G54" s="11"/>
      <c r="H54" s="10"/>
      <c r="I54" s="10"/>
      <c r="J54" s="10"/>
      <c r="K54" s="10"/>
      <c r="L54" s="11"/>
      <c r="M54" s="10"/>
      <c r="N54" s="11"/>
      <c r="O54" s="4"/>
      <c r="P54" s="5" t="str">
        <f aca="false">IF(V54="","",IF(W54&lt;&gt;0,NA(),SUMIFS(元出荷明細!$D$8:$D$57,元出荷明細!$A$8:$A$57,B54)))</f>
        <v/>
      </c>
      <c r="Q54" s="5" t="str">
        <f aca="false">IF(V54="","",IF(W54&lt;&gt;0,NA(),SUMIFS($G$8:$G$57,$B$8:$B$57,B54,$E$8:$E$57,"有効",$F$8:$F$57,"確認済")))</f>
        <v/>
      </c>
      <c r="R54" s="5" t="str">
        <f aca="false">IF(V54="","",IF(W54&lt;&gt;0,NA(),COUNTIFS($B$8:$B$57,B54,$E$8:$E$57,"有効",$F$8:$F$57,"未確認")))</f>
        <v/>
      </c>
      <c r="S54" s="6" t="str">
        <f aca="false">IF(V54="","",IF(W54&lt;&gt;0,NA(),IF(R54&gt;0,"判定保留",P54-Q54)))</f>
        <v/>
      </c>
      <c r="T54" s="6" t="str">
        <f aca="false">IF(V54="","",IF(W54&lt;&gt;0,NA(),IF(E54="取消","取消",IF(I54="未確認","判定保留",IF(I54&lt;&gt;"返金","対象外",IF(AND(K54="確認済",M54="確認済"),L54-N54,"判定保留"))))))</f>
        <v/>
      </c>
      <c r="U54" s="8" t="str">
        <f aca="false">IF(V54="","",IF(W54&lt;&gt;0,NA(),IF(E54="取消","取消",IF(F54="未確認","受取未確認",IF(H54="未確認","検品未確認",IF(H54="要対応","検品要対応",IF(D54="未確認","理由未確認",IF(I54="未確認","方針未確認",IF(J54="未確認","実物処理未確認",IF(I54&lt;&gt;"返金","照合済",IF(K54="未確認","合意未確認",IF(M54="未確認","実績未確認",IF(T54&gt;0,"未返金",IF(T54&lt;0,"過返金","照合済"))))))))))))))</f>
        <v/>
      </c>
      <c r="V54" s="8" t="str">
        <f aca="false">IF(COUNTA(A54:O54)=0,"",IF(NOT(AND(ISTEXT(A54),LEN(A54)=8,EXACT(LEFT(A54,4),"RET-"),ISNUMBER(FIND(MID(A54,5,1)&amp;"x","0x1x2x3x4x5x6x7x8x9x")),ISNUMBER(FIND(MID(A54,6,1)&amp;"x","0x1x2x3x4x5x6x7x8x9x")),ISNUMBER(FIND(MID(A54,7,1)&amp;"x","0x1x2x3x4x5x6x7x8x9x")),ISNUMBER(FIND(MID(A54,8,1)&amp;"x","0x1x2x3x4x5x6x7x8x9x")))),"返品IDはRET-と半角数字4桁",IF(COUNTIFS($A$8:$A$57,A54)&gt;1,"返品IDが重複",IF(NOT(AND(ISTEXT(B54),LEN(B54)=8,EXACT(LEFT(B54,4),"SAL-"),ISNUMBER(FIND(MID(B54,5,1)&amp;"x","0x1x2x3x4x5x6x7x8x9x")),ISNUMBER(FIND(MID(B54,6,1)&amp;"x","0x1x2x3x4x5x6x7x8x9x")),ISNUMBER(FIND(MID(B54,7,1)&amp;"x","0x1x2x3x4x5x6x7x8x9x")),ISNUMBER(FIND(MID(B54,8,1)&amp;"x","0x1x2x3x4x5x6x7x8x9x")))),"元明細IDはSAL-と半角数字4桁",IF(COUNTIFS(元出荷明細!$A$8:$A$57,B54)&lt;&gt;1,"元明細が一意にありません",IF(NOT(IF(ISNUMBER(C54),AND(C54&gt;=43831,C54&lt;=73050,C54=INT(C54)),FALSE())),"受付日は時刻なしで必須",IF(C54&lt;SUMIFS(元出荷明細!$C$8:$C$57,元出荷明細!$A$8:$A$57,B54),"受付日は元出荷日以上",IF(NOT(OR(D54="破損",D54="品違い",D54="数量違い",D54="その他",D54="未確認")),"理由を確認",IF(NOT(OR(E54="有効",E54="取消")),"記録状態を確認",IF(NOT(OR(F54="確認済",F54="未確認")),"受取区分を確認",IF(AND(F54="確認済",NOT(IF(ISNUMBER(G54),AND(G54&gt;=1,G54&lt;=1000000,G54=INT(G54)),FALSE()))),"受取数は1〜100万個整数で必須",IF(AND(F54="未確認",COUNTA(G54)&gt;0),"受取未確認の数量は空欄",IF(NOT(OR(H54="確認済",H54="未確認",H54="要対応")),"検品を確認",IF(AND(H54&lt;&gt;"未確認",F54&lt;&gt;"確認済"),"検品前に受取数量を確認",IF(NOT(OR(I54="未確認",I54="返金",I54="交換",I54="返却",I54="その他")),"方針を確認",IF(NOT(OR(J54="確認済",J54="未確認")),"実物処理を確認",IF(AND(J54="確認済",OR(H54&lt;&gt;"確認済",I54="未確認")),"実物処理済は検品/方針が必要",IF(AND(I54="返金",NOT(AND(OR(K54="確認済",K54="未確認"),OR(M54="確認済",M54="未確認")))),"返金は合意/実績を別確認",IF(AND(I54="未確認",NOT(AND(K54="未確認",M54="未確認"))),"方針未確認の金額区分は未確認",IF(AND(OR(I54="交換",I54="返却",I54="その他"),NOT(AND(K54="対象外",M54="対象外"))),"返金以外は金額区分が対象外",IF(AND(K54="確認済",NOT(IF(ISNUMBER(L54),AND(L54&gt;=0,L54&lt;=1000000000,L54=INT(L54)),FALSE()))),"確認済金額は0〜10億円整数",IF(AND(K54&lt;&gt;"確認済",COUNTA(L54)&gt;0),"未確認/対象外の金額は空欄",IF(AND(M54="確認済",NOT(IF(ISNUMBER(N54),AND(N54&gt;=0,N54&lt;=1000000000,N54=INT(N54)),FALSE()))),"確認済金額は0〜10億円整数",IF(AND(M54&lt;&gt;"確認済",COUNTA(N54)&gt;0),"未確認/対象外の金額は空欄",IF(NOT(IF(ISNUMBER(O54),AND(O54&gt;=43831,O54&lt;=73050,O54=INT(O54)),FALSE())),"記録確認日は時刻なしで必須",IF(OR(C54&gt;O54,O54&gt;返品の確認!$B$3),"受付日≦確認日≦基準日",IF(AND(E54="有効",SUMIFS($G$8:$G$57,$B$8:$B$57,B54,$E$8:$E$57,"有効",$F$8:$F$57,"確認済")&gt;SUMIFS(元出荷明細!$D$8:$D$57,元出荷明細!$A$8:$A$57,B54)),"全有効受取数が元出荷数を超過","確認済み")))))))))))))))))))))))))))</f>
        <v/>
      </c>
      <c r="W54" s="12" t="str">
        <f aca="false">IF(V54="","",IF(V54="確認済み",0,1))</f>
        <v/>
      </c>
      <c r="X54" s="12" t="n">
        <f aca="false">IF(COUNTA(A54:O54)=0,IF(AND(V54="",W54="",P54="",Q54="",R54="",S54="",T54="",U54=""),0,1),IF(NOT(AND(ISTEXT(V54),V54=IF(COUNTA(A54:O54)=0,"",IF(NOT(AND(ISTEXT(A54),LEN(A54)=8,EXACT(LEFT(A54,4),"RET-"),ISNUMBER(FIND(MID(A54,5,1)&amp;"x","0x1x2x3x4x5x6x7x8x9x")),ISNUMBER(FIND(MID(A54,6,1)&amp;"x","0x1x2x3x4x5x6x7x8x9x")),ISNUMBER(FIND(MID(A54,7,1)&amp;"x","0x1x2x3x4x5x6x7x8x9x")),ISNUMBER(FIND(MID(A54,8,1)&amp;"x","0x1x2x3x4x5x6x7x8x9x")))),"返品IDはRET-と半角数字4桁",IF(COUNTIFS($A$8:$A$57,A54)&gt;1,"返品IDが重複",IF(NOT(AND(ISTEXT(B54),LEN(B54)=8,EXACT(LEFT(B54,4),"SAL-"),ISNUMBER(FIND(MID(B54,5,1)&amp;"x","0x1x2x3x4x5x6x7x8x9x")),ISNUMBER(FIND(MID(B54,6,1)&amp;"x","0x1x2x3x4x5x6x7x8x9x")),ISNUMBER(FIND(MID(B54,7,1)&amp;"x","0x1x2x3x4x5x6x7x8x9x")),ISNUMBER(FIND(MID(B54,8,1)&amp;"x","0x1x2x3x4x5x6x7x8x9x")))),"元明細IDはSAL-と半角数字4桁",IF(COUNTIFS(元出荷明細!$A$8:$A$57,B54)&lt;&gt;1,"元明細が一意にありません",IF(NOT(IF(ISNUMBER(C54),AND(C54&gt;=43831,C54&lt;=73050,C54=INT(C54)),FALSE())),"受付日は時刻なしで必須",IF(C54&lt;SUMIFS(元出荷明細!$C$8:$C$57,元出荷明細!$A$8:$A$57,B54),"受付日は元出荷日以上",IF(NOT(OR(D54="破損",D54="品違い",D54="数量違い",D54="その他",D54="未確認")),"理由を確認",IF(NOT(OR(E54="有効",E54="取消")),"記録状態を確認",IF(NOT(OR(F54="確認済",F54="未確認")),"受取区分を確認",IF(AND(F54="確認済",NOT(IF(ISNUMBER(G54),AND(G54&gt;=1,G54&lt;=1000000,G54=INT(G54)),FALSE()))),"受取数は1〜100万個整数で必須",IF(AND(F54="未確認",COUNTA(G54)&gt;0),"受取未確認の数量は空欄",IF(NOT(OR(H54="確認済",H54="未確認",H54="要対応")),"検品を確認",IF(AND(H54&lt;&gt;"未確認",F54&lt;&gt;"確認済"),"検品前に受取数量を確認",IF(NOT(OR(I54="未確認",I54="返金",I54="交換",I54="返却",I54="その他")),"方針を確認",IF(NOT(OR(J54="確認済",J54="未確認")),"実物処理を確認",IF(AND(J54="確認済",OR(H54&lt;&gt;"確認済",I54="未確認")),"実物処理済は検品/方針が必要",IF(AND(I54="返金",NOT(AND(OR(K54="確認済",K54="未確認"),OR(M54="確認済",M54="未確認")))),"返金は合意/実績を別確認",IF(AND(I54="未確認",NOT(AND(K54="未確認",M54="未確認"))),"方針未確認の金額区分は未確認",IF(AND(OR(I54="交換",I54="返却",I54="その他"),NOT(AND(K54="対象外",M54="対象外"))),"返金以外は金額区分が対象外",IF(AND(K54="確認済",NOT(IF(ISNUMBER(L54),AND(L54&gt;=0,L54&lt;=1000000000,L54=INT(L54)),FALSE()))),"確認済金額は0〜10億円整数",IF(AND(K54&lt;&gt;"確認済",COUNTA(L54)&gt;0),"未確認/対象外の金額は空欄",IF(AND(M54="確認済",NOT(IF(ISNUMBER(N54),AND(N54&gt;=0,N54&lt;=1000000000,N54=INT(N54)),FALSE()))),"確認済金額は0〜10億円整数",IF(AND(M54&lt;&gt;"確認済",COUNTA(N54)&gt;0),"未確認/対象外の金額は空欄",IF(NOT(IF(ISNUMBER(O54),AND(O54&gt;=43831,O54&lt;=73050,O54=INT(O54)),FALSE())),"記録確認日は時刻なしで必須",IF(OR(C54&gt;O54,O54&gt;返品の確認!$B$3),"受付日≦確認日≦基準日",IF(AND(E54="有効",SUMIFS($G$8:$G$57,$B$8:$B$57,B54,$E$8:$E$57,"有効",$F$8:$F$57,"確認済")&gt;SUMIFS(元出荷明細!$D$8:$D$57,元出荷明細!$A$8:$A$57,B54)),"全有効受取数が元出荷数を超過","確認済み"))))))))))))))))))))))))))),ISNUMBER(W54),W54=IF(V54="確認済み",0,1))),1,IF(W54&lt;&gt;0,0,IF(AND(ISNUMBER(P54),P54=SUMIFS(元出荷明細!$D$8:$D$57,元出荷明細!$A$8:$A$57,B54),ISNUMBER(Q54),Q54=SUMIFS($G$8:$G$57,$B$8:$B$57,B54,$E$8:$E$57,"有効",$F$8:$F$57,"確認済"),ISNUMBER(R54),R54=COUNTIFS($B$8:$B$57,B54,$E$8:$E$57,"有効",$F$8:$F$57,"未確認"),IF(R54&gt;0,ISTEXT(S54),ISNUMBER(S54)),S54=IF(R54&gt;0,"判定保留",P54-Q54),IF(AND(E54="有効",I54="返金",K54="確認済",M54="確認済"),ISNUMBER(T54),ISTEXT(T54)),T54=IF(E54="取消","取消",IF(I54="未確認","判定保留",IF(I54&lt;&gt;"返金","対象外",IF(AND(K54="確認済",M54="確認済"),L54-N54,"判定保留")))),ISTEXT(U54),U54=IF(E54="取消","取消",IF(F54="未確認","受取未確認",IF(H54="未確認","検品未確認",IF(H54="要対応","検品要対応",IF(D54="未確認","理由未確認",IF(I54="未確認","方針未確認",IF(J54="未確認","実物処理未確認",IF(I54&lt;&gt;"返金","照合済",IF(K54="未確認","合意未確認",IF(M54="未確認","実績未確認",IF(T54&gt;0,"未返金",IF(T54&lt;0,"過返金","照合済"))))))))))))),0,1))))</f>
        <v>0</v>
      </c>
    </row>
    <row r="55" customFormat="false" ht="32" hidden="false" customHeight="true" outlineLevel="0" collapsed="false">
      <c r="A55" s="9"/>
      <c r="B55" s="9"/>
      <c r="C55" s="4"/>
      <c r="D55" s="10"/>
      <c r="E55" s="10"/>
      <c r="F55" s="10"/>
      <c r="G55" s="11"/>
      <c r="H55" s="10"/>
      <c r="I55" s="10"/>
      <c r="J55" s="10"/>
      <c r="K55" s="10"/>
      <c r="L55" s="11"/>
      <c r="M55" s="10"/>
      <c r="N55" s="11"/>
      <c r="O55" s="4"/>
      <c r="P55" s="5" t="str">
        <f aca="false">IF(V55="","",IF(W55&lt;&gt;0,NA(),SUMIFS(元出荷明細!$D$8:$D$57,元出荷明細!$A$8:$A$57,B55)))</f>
        <v/>
      </c>
      <c r="Q55" s="5" t="str">
        <f aca="false">IF(V55="","",IF(W55&lt;&gt;0,NA(),SUMIFS($G$8:$G$57,$B$8:$B$57,B55,$E$8:$E$57,"有効",$F$8:$F$57,"確認済")))</f>
        <v/>
      </c>
      <c r="R55" s="5" t="str">
        <f aca="false">IF(V55="","",IF(W55&lt;&gt;0,NA(),COUNTIFS($B$8:$B$57,B55,$E$8:$E$57,"有効",$F$8:$F$57,"未確認")))</f>
        <v/>
      </c>
      <c r="S55" s="6" t="str">
        <f aca="false">IF(V55="","",IF(W55&lt;&gt;0,NA(),IF(R55&gt;0,"判定保留",P55-Q55)))</f>
        <v/>
      </c>
      <c r="T55" s="6" t="str">
        <f aca="false">IF(V55="","",IF(W55&lt;&gt;0,NA(),IF(E55="取消","取消",IF(I55="未確認","判定保留",IF(I55&lt;&gt;"返金","対象外",IF(AND(K55="確認済",M55="確認済"),L55-N55,"判定保留"))))))</f>
        <v/>
      </c>
      <c r="U55" s="8" t="str">
        <f aca="false">IF(V55="","",IF(W55&lt;&gt;0,NA(),IF(E55="取消","取消",IF(F55="未確認","受取未確認",IF(H55="未確認","検品未確認",IF(H55="要対応","検品要対応",IF(D55="未確認","理由未確認",IF(I55="未確認","方針未確認",IF(J55="未確認","実物処理未確認",IF(I55&lt;&gt;"返金","照合済",IF(K55="未確認","合意未確認",IF(M55="未確認","実績未確認",IF(T55&gt;0,"未返金",IF(T55&lt;0,"過返金","照合済"))))))))))))))</f>
        <v/>
      </c>
      <c r="V55" s="8" t="str">
        <f aca="false">IF(COUNTA(A55:O55)=0,"",IF(NOT(AND(ISTEXT(A55),LEN(A55)=8,EXACT(LEFT(A55,4),"RET-"),ISNUMBER(FIND(MID(A55,5,1)&amp;"x","0x1x2x3x4x5x6x7x8x9x")),ISNUMBER(FIND(MID(A55,6,1)&amp;"x","0x1x2x3x4x5x6x7x8x9x")),ISNUMBER(FIND(MID(A55,7,1)&amp;"x","0x1x2x3x4x5x6x7x8x9x")),ISNUMBER(FIND(MID(A55,8,1)&amp;"x","0x1x2x3x4x5x6x7x8x9x")))),"返品IDはRET-と半角数字4桁",IF(COUNTIFS($A$8:$A$57,A55)&gt;1,"返品IDが重複",IF(NOT(AND(ISTEXT(B55),LEN(B55)=8,EXACT(LEFT(B55,4),"SAL-"),ISNUMBER(FIND(MID(B55,5,1)&amp;"x","0x1x2x3x4x5x6x7x8x9x")),ISNUMBER(FIND(MID(B55,6,1)&amp;"x","0x1x2x3x4x5x6x7x8x9x")),ISNUMBER(FIND(MID(B55,7,1)&amp;"x","0x1x2x3x4x5x6x7x8x9x")),ISNUMBER(FIND(MID(B55,8,1)&amp;"x","0x1x2x3x4x5x6x7x8x9x")))),"元明細IDはSAL-と半角数字4桁",IF(COUNTIFS(元出荷明細!$A$8:$A$57,B55)&lt;&gt;1,"元明細が一意にありません",IF(NOT(IF(ISNUMBER(C55),AND(C55&gt;=43831,C55&lt;=73050,C55=INT(C55)),FALSE())),"受付日は時刻なしで必須",IF(C55&lt;SUMIFS(元出荷明細!$C$8:$C$57,元出荷明細!$A$8:$A$57,B55),"受付日は元出荷日以上",IF(NOT(OR(D55="破損",D55="品違い",D55="数量違い",D55="その他",D55="未確認")),"理由を確認",IF(NOT(OR(E55="有効",E55="取消")),"記録状態を確認",IF(NOT(OR(F55="確認済",F55="未確認")),"受取区分を確認",IF(AND(F55="確認済",NOT(IF(ISNUMBER(G55),AND(G55&gt;=1,G55&lt;=1000000,G55=INT(G55)),FALSE()))),"受取数は1〜100万個整数で必須",IF(AND(F55="未確認",COUNTA(G55)&gt;0),"受取未確認の数量は空欄",IF(NOT(OR(H55="確認済",H55="未確認",H55="要対応")),"検品を確認",IF(AND(H55&lt;&gt;"未確認",F55&lt;&gt;"確認済"),"検品前に受取数量を確認",IF(NOT(OR(I55="未確認",I55="返金",I55="交換",I55="返却",I55="その他")),"方針を確認",IF(NOT(OR(J55="確認済",J55="未確認")),"実物処理を確認",IF(AND(J55="確認済",OR(H55&lt;&gt;"確認済",I55="未確認")),"実物処理済は検品/方針が必要",IF(AND(I55="返金",NOT(AND(OR(K55="確認済",K55="未確認"),OR(M55="確認済",M55="未確認")))),"返金は合意/実績を別確認",IF(AND(I55="未確認",NOT(AND(K55="未確認",M55="未確認"))),"方針未確認の金額区分は未確認",IF(AND(OR(I55="交換",I55="返却",I55="その他"),NOT(AND(K55="対象外",M55="対象外"))),"返金以外は金額区分が対象外",IF(AND(K55="確認済",NOT(IF(ISNUMBER(L55),AND(L55&gt;=0,L55&lt;=1000000000,L55=INT(L55)),FALSE()))),"確認済金額は0〜10億円整数",IF(AND(K55&lt;&gt;"確認済",COUNTA(L55)&gt;0),"未確認/対象外の金額は空欄",IF(AND(M55="確認済",NOT(IF(ISNUMBER(N55),AND(N55&gt;=0,N55&lt;=1000000000,N55=INT(N55)),FALSE()))),"確認済金額は0〜10億円整数",IF(AND(M55&lt;&gt;"確認済",COUNTA(N55)&gt;0),"未確認/対象外の金額は空欄",IF(NOT(IF(ISNUMBER(O55),AND(O55&gt;=43831,O55&lt;=73050,O55=INT(O55)),FALSE())),"記録確認日は時刻なしで必須",IF(OR(C55&gt;O55,O55&gt;返品の確認!$B$3),"受付日≦確認日≦基準日",IF(AND(E55="有効",SUMIFS($G$8:$G$57,$B$8:$B$57,B55,$E$8:$E$57,"有効",$F$8:$F$57,"確認済")&gt;SUMIFS(元出荷明細!$D$8:$D$57,元出荷明細!$A$8:$A$57,B55)),"全有効受取数が元出荷数を超過","確認済み")))))))))))))))))))))))))))</f>
        <v/>
      </c>
      <c r="W55" s="12" t="str">
        <f aca="false">IF(V55="","",IF(V55="確認済み",0,1))</f>
        <v/>
      </c>
      <c r="X55" s="12" t="n">
        <f aca="false">IF(COUNTA(A55:O55)=0,IF(AND(V55="",W55="",P55="",Q55="",R55="",S55="",T55="",U55=""),0,1),IF(NOT(AND(ISTEXT(V55),V55=IF(COUNTA(A55:O55)=0,"",IF(NOT(AND(ISTEXT(A55),LEN(A55)=8,EXACT(LEFT(A55,4),"RET-"),ISNUMBER(FIND(MID(A55,5,1)&amp;"x","0x1x2x3x4x5x6x7x8x9x")),ISNUMBER(FIND(MID(A55,6,1)&amp;"x","0x1x2x3x4x5x6x7x8x9x")),ISNUMBER(FIND(MID(A55,7,1)&amp;"x","0x1x2x3x4x5x6x7x8x9x")),ISNUMBER(FIND(MID(A55,8,1)&amp;"x","0x1x2x3x4x5x6x7x8x9x")))),"返品IDはRET-と半角数字4桁",IF(COUNTIFS($A$8:$A$57,A55)&gt;1,"返品IDが重複",IF(NOT(AND(ISTEXT(B55),LEN(B55)=8,EXACT(LEFT(B55,4),"SAL-"),ISNUMBER(FIND(MID(B55,5,1)&amp;"x","0x1x2x3x4x5x6x7x8x9x")),ISNUMBER(FIND(MID(B55,6,1)&amp;"x","0x1x2x3x4x5x6x7x8x9x")),ISNUMBER(FIND(MID(B55,7,1)&amp;"x","0x1x2x3x4x5x6x7x8x9x")),ISNUMBER(FIND(MID(B55,8,1)&amp;"x","0x1x2x3x4x5x6x7x8x9x")))),"元明細IDはSAL-と半角数字4桁",IF(COUNTIFS(元出荷明細!$A$8:$A$57,B55)&lt;&gt;1,"元明細が一意にありません",IF(NOT(IF(ISNUMBER(C55),AND(C55&gt;=43831,C55&lt;=73050,C55=INT(C55)),FALSE())),"受付日は時刻なしで必須",IF(C55&lt;SUMIFS(元出荷明細!$C$8:$C$57,元出荷明細!$A$8:$A$57,B55),"受付日は元出荷日以上",IF(NOT(OR(D55="破損",D55="品違い",D55="数量違い",D55="その他",D55="未確認")),"理由を確認",IF(NOT(OR(E55="有効",E55="取消")),"記録状態を確認",IF(NOT(OR(F55="確認済",F55="未確認")),"受取区分を確認",IF(AND(F55="確認済",NOT(IF(ISNUMBER(G55),AND(G55&gt;=1,G55&lt;=1000000,G55=INT(G55)),FALSE()))),"受取数は1〜100万個整数で必須",IF(AND(F55="未確認",COUNTA(G55)&gt;0),"受取未確認の数量は空欄",IF(NOT(OR(H55="確認済",H55="未確認",H55="要対応")),"検品を確認",IF(AND(H55&lt;&gt;"未確認",F55&lt;&gt;"確認済"),"検品前に受取数量を確認",IF(NOT(OR(I55="未確認",I55="返金",I55="交換",I55="返却",I55="その他")),"方針を確認",IF(NOT(OR(J55="確認済",J55="未確認")),"実物処理を確認",IF(AND(J55="確認済",OR(H55&lt;&gt;"確認済",I55="未確認")),"実物処理済は検品/方針が必要",IF(AND(I55="返金",NOT(AND(OR(K55="確認済",K55="未確認"),OR(M55="確認済",M55="未確認")))),"返金は合意/実績を別確認",IF(AND(I55="未確認",NOT(AND(K55="未確認",M55="未確認"))),"方針未確認の金額区分は未確認",IF(AND(OR(I55="交換",I55="返却",I55="その他"),NOT(AND(K55="対象外",M55="対象外"))),"返金以外は金額区分が対象外",IF(AND(K55="確認済",NOT(IF(ISNUMBER(L55),AND(L55&gt;=0,L55&lt;=1000000000,L55=INT(L55)),FALSE()))),"確認済金額は0〜10億円整数",IF(AND(K55&lt;&gt;"確認済",COUNTA(L55)&gt;0),"未確認/対象外の金額は空欄",IF(AND(M55="確認済",NOT(IF(ISNUMBER(N55),AND(N55&gt;=0,N55&lt;=1000000000,N55=INT(N55)),FALSE()))),"確認済金額は0〜10億円整数",IF(AND(M55&lt;&gt;"確認済",COUNTA(N55)&gt;0),"未確認/対象外の金額は空欄",IF(NOT(IF(ISNUMBER(O55),AND(O55&gt;=43831,O55&lt;=73050,O55=INT(O55)),FALSE())),"記録確認日は時刻なしで必須",IF(OR(C55&gt;O55,O55&gt;返品の確認!$B$3),"受付日≦確認日≦基準日",IF(AND(E55="有効",SUMIFS($G$8:$G$57,$B$8:$B$57,B55,$E$8:$E$57,"有効",$F$8:$F$57,"確認済")&gt;SUMIFS(元出荷明細!$D$8:$D$57,元出荷明細!$A$8:$A$57,B55)),"全有効受取数が元出荷数を超過","確認済み"))))))))))))))))))))))))))),ISNUMBER(W55),W55=IF(V55="確認済み",0,1))),1,IF(W55&lt;&gt;0,0,IF(AND(ISNUMBER(P55),P55=SUMIFS(元出荷明細!$D$8:$D$57,元出荷明細!$A$8:$A$57,B55),ISNUMBER(Q55),Q55=SUMIFS($G$8:$G$57,$B$8:$B$57,B55,$E$8:$E$57,"有効",$F$8:$F$57,"確認済"),ISNUMBER(R55),R55=COUNTIFS($B$8:$B$57,B55,$E$8:$E$57,"有効",$F$8:$F$57,"未確認"),IF(R55&gt;0,ISTEXT(S55),ISNUMBER(S55)),S55=IF(R55&gt;0,"判定保留",P55-Q55),IF(AND(E55="有効",I55="返金",K55="確認済",M55="確認済"),ISNUMBER(T55),ISTEXT(T55)),T55=IF(E55="取消","取消",IF(I55="未確認","判定保留",IF(I55&lt;&gt;"返金","対象外",IF(AND(K55="確認済",M55="確認済"),L55-N55,"判定保留")))),ISTEXT(U55),U55=IF(E55="取消","取消",IF(F55="未確認","受取未確認",IF(H55="未確認","検品未確認",IF(H55="要対応","検品要対応",IF(D55="未確認","理由未確認",IF(I55="未確認","方針未確認",IF(J55="未確認","実物処理未確認",IF(I55&lt;&gt;"返金","照合済",IF(K55="未確認","合意未確認",IF(M55="未確認","実績未確認",IF(T55&gt;0,"未返金",IF(T55&lt;0,"過返金","照合済"))))))))))))),0,1))))</f>
        <v>0</v>
      </c>
    </row>
    <row r="56" customFormat="false" ht="32" hidden="false" customHeight="true" outlineLevel="0" collapsed="false">
      <c r="A56" s="9"/>
      <c r="B56" s="9"/>
      <c r="C56" s="4"/>
      <c r="D56" s="10"/>
      <c r="E56" s="10"/>
      <c r="F56" s="10"/>
      <c r="G56" s="11"/>
      <c r="H56" s="10"/>
      <c r="I56" s="10"/>
      <c r="J56" s="10"/>
      <c r="K56" s="10"/>
      <c r="L56" s="11"/>
      <c r="M56" s="10"/>
      <c r="N56" s="11"/>
      <c r="O56" s="4"/>
      <c r="P56" s="5" t="str">
        <f aca="false">IF(V56="","",IF(W56&lt;&gt;0,NA(),SUMIFS(元出荷明細!$D$8:$D$57,元出荷明細!$A$8:$A$57,B56)))</f>
        <v/>
      </c>
      <c r="Q56" s="5" t="str">
        <f aca="false">IF(V56="","",IF(W56&lt;&gt;0,NA(),SUMIFS($G$8:$G$57,$B$8:$B$57,B56,$E$8:$E$57,"有効",$F$8:$F$57,"確認済")))</f>
        <v/>
      </c>
      <c r="R56" s="5" t="str">
        <f aca="false">IF(V56="","",IF(W56&lt;&gt;0,NA(),COUNTIFS($B$8:$B$57,B56,$E$8:$E$57,"有効",$F$8:$F$57,"未確認")))</f>
        <v/>
      </c>
      <c r="S56" s="6" t="str">
        <f aca="false">IF(V56="","",IF(W56&lt;&gt;0,NA(),IF(R56&gt;0,"判定保留",P56-Q56)))</f>
        <v/>
      </c>
      <c r="T56" s="6" t="str">
        <f aca="false">IF(V56="","",IF(W56&lt;&gt;0,NA(),IF(E56="取消","取消",IF(I56="未確認","判定保留",IF(I56&lt;&gt;"返金","対象外",IF(AND(K56="確認済",M56="確認済"),L56-N56,"判定保留"))))))</f>
        <v/>
      </c>
      <c r="U56" s="8" t="str">
        <f aca="false">IF(V56="","",IF(W56&lt;&gt;0,NA(),IF(E56="取消","取消",IF(F56="未確認","受取未確認",IF(H56="未確認","検品未確認",IF(H56="要対応","検品要対応",IF(D56="未確認","理由未確認",IF(I56="未確認","方針未確認",IF(J56="未確認","実物処理未確認",IF(I56&lt;&gt;"返金","照合済",IF(K56="未確認","合意未確認",IF(M56="未確認","実績未確認",IF(T56&gt;0,"未返金",IF(T56&lt;0,"過返金","照合済"))))))))))))))</f>
        <v/>
      </c>
      <c r="V56" s="8" t="str">
        <f aca="false">IF(COUNTA(A56:O56)=0,"",IF(NOT(AND(ISTEXT(A56),LEN(A56)=8,EXACT(LEFT(A56,4),"RET-"),ISNUMBER(FIND(MID(A56,5,1)&amp;"x","0x1x2x3x4x5x6x7x8x9x")),ISNUMBER(FIND(MID(A56,6,1)&amp;"x","0x1x2x3x4x5x6x7x8x9x")),ISNUMBER(FIND(MID(A56,7,1)&amp;"x","0x1x2x3x4x5x6x7x8x9x")),ISNUMBER(FIND(MID(A56,8,1)&amp;"x","0x1x2x3x4x5x6x7x8x9x")))),"返品IDはRET-と半角数字4桁",IF(COUNTIFS($A$8:$A$57,A56)&gt;1,"返品IDが重複",IF(NOT(AND(ISTEXT(B56),LEN(B56)=8,EXACT(LEFT(B56,4),"SAL-"),ISNUMBER(FIND(MID(B56,5,1)&amp;"x","0x1x2x3x4x5x6x7x8x9x")),ISNUMBER(FIND(MID(B56,6,1)&amp;"x","0x1x2x3x4x5x6x7x8x9x")),ISNUMBER(FIND(MID(B56,7,1)&amp;"x","0x1x2x3x4x5x6x7x8x9x")),ISNUMBER(FIND(MID(B56,8,1)&amp;"x","0x1x2x3x4x5x6x7x8x9x")))),"元明細IDはSAL-と半角数字4桁",IF(COUNTIFS(元出荷明細!$A$8:$A$57,B56)&lt;&gt;1,"元明細が一意にありません",IF(NOT(IF(ISNUMBER(C56),AND(C56&gt;=43831,C56&lt;=73050,C56=INT(C56)),FALSE())),"受付日は時刻なしで必須",IF(C56&lt;SUMIFS(元出荷明細!$C$8:$C$57,元出荷明細!$A$8:$A$57,B56),"受付日は元出荷日以上",IF(NOT(OR(D56="破損",D56="品違い",D56="数量違い",D56="その他",D56="未確認")),"理由を確認",IF(NOT(OR(E56="有効",E56="取消")),"記録状態を確認",IF(NOT(OR(F56="確認済",F56="未確認")),"受取区分を確認",IF(AND(F56="確認済",NOT(IF(ISNUMBER(G56),AND(G56&gt;=1,G56&lt;=1000000,G56=INT(G56)),FALSE()))),"受取数は1〜100万個整数で必須",IF(AND(F56="未確認",COUNTA(G56)&gt;0),"受取未確認の数量は空欄",IF(NOT(OR(H56="確認済",H56="未確認",H56="要対応")),"検品を確認",IF(AND(H56&lt;&gt;"未確認",F56&lt;&gt;"確認済"),"検品前に受取数量を確認",IF(NOT(OR(I56="未確認",I56="返金",I56="交換",I56="返却",I56="その他")),"方針を確認",IF(NOT(OR(J56="確認済",J56="未確認")),"実物処理を確認",IF(AND(J56="確認済",OR(H56&lt;&gt;"確認済",I56="未確認")),"実物処理済は検品/方針が必要",IF(AND(I56="返金",NOT(AND(OR(K56="確認済",K56="未確認"),OR(M56="確認済",M56="未確認")))),"返金は合意/実績を別確認",IF(AND(I56="未確認",NOT(AND(K56="未確認",M56="未確認"))),"方針未確認の金額区分は未確認",IF(AND(OR(I56="交換",I56="返却",I56="その他"),NOT(AND(K56="対象外",M56="対象外"))),"返金以外は金額区分が対象外",IF(AND(K56="確認済",NOT(IF(ISNUMBER(L56),AND(L56&gt;=0,L56&lt;=1000000000,L56=INT(L56)),FALSE()))),"確認済金額は0〜10億円整数",IF(AND(K56&lt;&gt;"確認済",COUNTA(L56)&gt;0),"未確認/対象外の金額は空欄",IF(AND(M56="確認済",NOT(IF(ISNUMBER(N56),AND(N56&gt;=0,N56&lt;=1000000000,N56=INT(N56)),FALSE()))),"確認済金額は0〜10億円整数",IF(AND(M56&lt;&gt;"確認済",COUNTA(N56)&gt;0),"未確認/対象外の金額は空欄",IF(NOT(IF(ISNUMBER(O56),AND(O56&gt;=43831,O56&lt;=73050,O56=INT(O56)),FALSE())),"記録確認日は時刻なしで必須",IF(OR(C56&gt;O56,O56&gt;返品の確認!$B$3),"受付日≦確認日≦基準日",IF(AND(E56="有効",SUMIFS($G$8:$G$57,$B$8:$B$57,B56,$E$8:$E$57,"有効",$F$8:$F$57,"確認済")&gt;SUMIFS(元出荷明細!$D$8:$D$57,元出荷明細!$A$8:$A$57,B56)),"全有効受取数が元出荷数を超過","確認済み")))))))))))))))))))))))))))</f>
        <v/>
      </c>
      <c r="W56" s="12" t="str">
        <f aca="false">IF(V56="","",IF(V56="確認済み",0,1))</f>
        <v/>
      </c>
      <c r="X56" s="12" t="n">
        <f aca="false">IF(COUNTA(A56:O56)=0,IF(AND(V56="",W56="",P56="",Q56="",R56="",S56="",T56="",U56=""),0,1),IF(NOT(AND(ISTEXT(V56),V56=IF(COUNTA(A56:O56)=0,"",IF(NOT(AND(ISTEXT(A56),LEN(A56)=8,EXACT(LEFT(A56,4),"RET-"),ISNUMBER(FIND(MID(A56,5,1)&amp;"x","0x1x2x3x4x5x6x7x8x9x")),ISNUMBER(FIND(MID(A56,6,1)&amp;"x","0x1x2x3x4x5x6x7x8x9x")),ISNUMBER(FIND(MID(A56,7,1)&amp;"x","0x1x2x3x4x5x6x7x8x9x")),ISNUMBER(FIND(MID(A56,8,1)&amp;"x","0x1x2x3x4x5x6x7x8x9x")))),"返品IDはRET-と半角数字4桁",IF(COUNTIFS($A$8:$A$57,A56)&gt;1,"返品IDが重複",IF(NOT(AND(ISTEXT(B56),LEN(B56)=8,EXACT(LEFT(B56,4),"SAL-"),ISNUMBER(FIND(MID(B56,5,1)&amp;"x","0x1x2x3x4x5x6x7x8x9x")),ISNUMBER(FIND(MID(B56,6,1)&amp;"x","0x1x2x3x4x5x6x7x8x9x")),ISNUMBER(FIND(MID(B56,7,1)&amp;"x","0x1x2x3x4x5x6x7x8x9x")),ISNUMBER(FIND(MID(B56,8,1)&amp;"x","0x1x2x3x4x5x6x7x8x9x")))),"元明細IDはSAL-と半角数字4桁",IF(COUNTIFS(元出荷明細!$A$8:$A$57,B56)&lt;&gt;1,"元明細が一意にありません",IF(NOT(IF(ISNUMBER(C56),AND(C56&gt;=43831,C56&lt;=73050,C56=INT(C56)),FALSE())),"受付日は時刻なしで必須",IF(C56&lt;SUMIFS(元出荷明細!$C$8:$C$57,元出荷明細!$A$8:$A$57,B56),"受付日は元出荷日以上",IF(NOT(OR(D56="破損",D56="品違い",D56="数量違い",D56="その他",D56="未確認")),"理由を確認",IF(NOT(OR(E56="有効",E56="取消")),"記録状態を確認",IF(NOT(OR(F56="確認済",F56="未確認")),"受取区分を確認",IF(AND(F56="確認済",NOT(IF(ISNUMBER(G56),AND(G56&gt;=1,G56&lt;=1000000,G56=INT(G56)),FALSE()))),"受取数は1〜100万個整数で必須",IF(AND(F56="未確認",COUNTA(G56)&gt;0),"受取未確認の数量は空欄",IF(NOT(OR(H56="確認済",H56="未確認",H56="要対応")),"検品を確認",IF(AND(H56&lt;&gt;"未確認",F56&lt;&gt;"確認済"),"検品前に受取数量を確認",IF(NOT(OR(I56="未確認",I56="返金",I56="交換",I56="返却",I56="その他")),"方針を確認",IF(NOT(OR(J56="確認済",J56="未確認")),"実物処理を確認",IF(AND(J56="確認済",OR(H56&lt;&gt;"確認済",I56="未確認")),"実物処理済は検品/方針が必要",IF(AND(I56="返金",NOT(AND(OR(K56="確認済",K56="未確認"),OR(M56="確認済",M56="未確認")))),"返金は合意/実績を別確認",IF(AND(I56="未確認",NOT(AND(K56="未確認",M56="未確認"))),"方針未確認の金額区分は未確認",IF(AND(OR(I56="交換",I56="返却",I56="その他"),NOT(AND(K56="対象外",M56="対象外"))),"返金以外は金額区分が対象外",IF(AND(K56="確認済",NOT(IF(ISNUMBER(L56),AND(L56&gt;=0,L56&lt;=1000000000,L56=INT(L56)),FALSE()))),"確認済金額は0〜10億円整数",IF(AND(K56&lt;&gt;"確認済",COUNTA(L56)&gt;0),"未確認/対象外の金額は空欄",IF(AND(M56="確認済",NOT(IF(ISNUMBER(N56),AND(N56&gt;=0,N56&lt;=1000000000,N56=INT(N56)),FALSE()))),"確認済金額は0〜10億円整数",IF(AND(M56&lt;&gt;"確認済",COUNTA(N56)&gt;0),"未確認/対象外の金額は空欄",IF(NOT(IF(ISNUMBER(O56),AND(O56&gt;=43831,O56&lt;=73050,O56=INT(O56)),FALSE())),"記録確認日は時刻なしで必須",IF(OR(C56&gt;O56,O56&gt;返品の確認!$B$3),"受付日≦確認日≦基準日",IF(AND(E56="有効",SUMIFS($G$8:$G$57,$B$8:$B$57,B56,$E$8:$E$57,"有効",$F$8:$F$57,"確認済")&gt;SUMIFS(元出荷明細!$D$8:$D$57,元出荷明細!$A$8:$A$57,B56)),"全有効受取数が元出荷数を超過","確認済み"))))))))))))))))))))))))))),ISNUMBER(W56),W56=IF(V56="確認済み",0,1))),1,IF(W56&lt;&gt;0,0,IF(AND(ISNUMBER(P56),P56=SUMIFS(元出荷明細!$D$8:$D$57,元出荷明細!$A$8:$A$57,B56),ISNUMBER(Q56),Q56=SUMIFS($G$8:$G$57,$B$8:$B$57,B56,$E$8:$E$57,"有効",$F$8:$F$57,"確認済"),ISNUMBER(R56),R56=COUNTIFS($B$8:$B$57,B56,$E$8:$E$57,"有効",$F$8:$F$57,"未確認"),IF(R56&gt;0,ISTEXT(S56),ISNUMBER(S56)),S56=IF(R56&gt;0,"判定保留",P56-Q56),IF(AND(E56="有効",I56="返金",K56="確認済",M56="確認済"),ISNUMBER(T56),ISTEXT(T56)),T56=IF(E56="取消","取消",IF(I56="未確認","判定保留",IF(I56&lt;&gt;"返金","対象外",IF(AND(K56="確認済",M56="確認済"),L56-N56,"判定保留")))),ISTEXT(U56),U56=IF(E56="取消","取消",IF(F56="未確認","受取未確認",IF(H56="未確認","検品未確認",IF(H56="要対応","検品要対応",IF(D56="未確認","理由未確認",IF(I56="未確認","方針未確認",IF(J56="未確認","実物処理未確認",IF(I56&lt;&gt;"返金","照合済",IF(K56="未確認","合意未確認",IF(M56="未確認","実績未確認",IF(T56&gt;0,"未返金",IF(T56&lt;0,"過返金","照合済"))))))))))))),0,1))))</f>
        <v>0</v>
      </c>
    </row>
    <row r="57" customFormat="false" ht="32" hidden="false" customHeight="true" outlineLevel="0" collapsed="false">
      <c r="A57" s="9"/>
      <c r="B57" s="9"/>
      <c r="C57" s="4"/>
      <c r="D57" s="10"/>
      <c r="E57" s="10"/>
      <c r="F57" s="10"/>
      <c r="G57" s="11"/>
      <c r="H57" s="10"/>
      <c r="I57" s="10"/>
      <c r="J57" s="10"/>
      <c r="K57" s="10"/>
      <c r="L57" s="11"/>
      <c r="M57" s="10"/>
      <c r="N57" s="11"/>
      <c r="O57" s="4"/>
      <c r="P57" s="5" t="str">
        <f aca="false">IF(V57="","",IF(W57&lt;&gt;0,NA(),SUMIFS(元出荷明細!$D$8:$D$57,元出荷明細!$A$8:$A$57,B57)))</f>
        <v/>
      </c>
      <c r="Q57" s="5" t="str">
        <f aca="false">IF(V57="","",IF(W57&lt;&gt;0,NA(),SUMIFS($G$8:$G$57,$B$8:$B$57,B57,$E$8:$E$57,"有効",$F$8:$F$57,"確認済")))</f>
        <v/>
      </c>
      <c r="R57" s="5" t="str">
        <f aca="false">IF(V57="","",IF(W57&lt;&gt;0,NA(),COUNTIFS($B$8:$B$57,B57,$E$8:$E$57,"有効",$F$8:$F$57,"未確認")))</f>
        <v/>
      </c>
      <c r="S57" s="6" t="str">
        <f aca="false">IF(V57="","",IF(W57&lt;&gt;0,NA(),IF(R57&gt;0,"判定保留",P57-Q57)))</f>
        <v/>
      </c>
      <c r="T57" s="6" t="str">
        <f aca="false">IF(V57="","",IF(W57&lt;&gt;0,NA(),IF(E57="取消","取消",IF(I57="未確認","判定保留",IF(I57&lt;&gt;"返金","対象外",IF(AND(K57="確認済",M57="確認済"),L57-N57,"判定保留"))))))</f>
        <v/>
      </c>
      <c r="U57" s="8" t="str">
        <f aca="false">IF(V57="","",IF(W57&lt;&gt;0,NA(),IF(E57="取消","取消",IF(F57="未確認","受取未確認",IF(H57="未確認","検品未確認",IF(H57="要対応","検品要対応",IF(D57="未確認","理由未確認",IF(I57="未確認","方針未確認",IF(J57="未確認","実物処理未確認",IF(I57&lt;&gt;"返金","照合済",IF(K57="未確認","合意未確認",IF(M57="未確認","実績未確認",IF(T57&gt;0,"未返金",IF(T57&lt;0,"過返金","照合済"))))))))))))))</f>
        <v/>
      </c>
      <c r="V57" s="8" t="str">
        <f aca="false">IF(COUNTA(A57:O57)=0,"",IF(NOT(AND(ISTEXT(A57),LEN(A57)=8,EXACT(LEFT(A57,4),"RET-"),ISNUMBER(FIND(MID(A57,5,1)&amp;"x","0x1x2x3x4x5x6x7x8x9x")),ISNUMBER(FIND(MID(A57,6,1)&amp;"x","0x1x2x3x4x5x6x7x8x9x")),ISNUMBER(FIND(MID(A57,7,1)&amp;"x","0x1x2x3x4x5x6x7x8x9x")),ISNUMBER(FIND(MID(A57,8,1)&amp;"x","0x1x2x3x4x5x6x7x8x9x")))),"返品IDはRET-と半角数字4桁",IF(COUNTIFS($A$8:$A$57,A57)&gt;1,"返品IDが重複",IF(NOT(AND(ISTEXT(B57),LEN(B57)=8,EXACT(LEFT(B57,4),"SAL-"),ISNUMBER(FIND(MID(B57,5,1)&amp;"x","0x1x2x3x4x5x6x7x8x9x")),ISNUMBER(FIND(MID(B57,6,1)&amp;"x","0x1x2x3x4x5x6x7x8x9x")),ISNUMBER(FIND(MID(B57,7,1)&amp;"x","0x1x2x3x4x5x6x7x8x9x")),ISNUMBER(FIND(MID(B57,8,1)&amp;"x","0x1x2x3x4x5x6x7x8x9x")))),"元明細IDはSAL-と半角数字4桁",IF(COUNTIFS(元出荷明細!$A$8:$A$57,B57)&lt;&gt;1,"元明細が一意にありません",IF(NOT(IF(ISNUMBER(C57),AND(C57&gt;=43831,C57&lt;=73050,C57=INT(C57)),FALSE())),"受付日は時刻なしで必須",IF(C57&lt;SUMIFS(元出荷明細!$C$8:$C$57,元出荷明細!$A$8:$A$57,B57),"受付日は元出荷日以上",IF(NOT(OR(D57="破損",D57="品違い",D57="数量違い",D57="その他",D57="未確認")),"理由を確認",IF(NOT(OR(E57="有効",E57="取消")),"記録状態を確認",IF(NOT(OR(F57="確認済",F57="未確認")),"受取区分を確認",IF(AND(F57="確認済",NOT(IF(ISNUMBER(G57),AND(G57&gt;=1,G57&lt;=1000000,G57=INT(G57)),FALSE()))),"受取数は1〜100万個整数で必須",IF(AND(F57="未確認",COUNTA(G57)&gt;0),"受取未確認の数量は空欄",IF(NOT(OR(H57="確認済",H57="未確認",H57="要対応")),"検品を確認",IF(AND(H57&lt;&gt;"未確認",F57&lt;&gt;"確認済"),"検品前に受取数量を確認",IF(NOT(OR(I57="未確認",I57="返金",I57="交換",I57="返却",I57="その他")),"方針を確認",IF(NOT(OR(J57="確認済",J57="未確認")),"実物処理を確認",IF(AND(J57="確認済",OR(H57&lt;&gt;"確認済",I57="未確認")),"実物処理済は検品/方針が必要",IF(AND(I57="返金",NOT(AND(OR(K57="確認済",K57="未確認"),OR(M57="確認済",M57="未確認")))),"返金は合意/実績を別確認",IF(AND(I57="未確認",NOT(AND(K57="未確認",M57="未確認"))),"方針未確認の金額区分は未確認",IF(AND(OR(I57="交換",I57="返却",I57="その他"),NOT(AND(K57="対象外",M57="対象外"))),"返金以外は金額区分が対象外",IF(AND(K57="確認済",NOT(IF(ISNUMBER(L57),AND(L57&gt;=0,L57&lt;=1000000000,L57=INT(L57)),FALSE()))),"確認済金額は0〜10億円整数",IF(AND(K57&lt;&gt;"確認済",COUNTA(L57)&gt;0),"未確認/対象外の金額は空欄",IF(AND(M57="確認済",NOT(IF(ISNUMBER(N57),AND(N57&gt;=0,N57&lt;=1000000000,N57=INT(N57)),FALSE()))),"確認済金額は0〜10億円整数",IF(AND(M57&lt;&gt;"確認済",COUNTA(N57)&gt;0),"未確認/対象外の金額は空欄",IF(NOT(IF(ISNUMBER(O57),AND(O57&gt;=43831,O57&lt;=73050,O57=INT(O57)),FALSE())),"記録確認日は時刻なしで必須",IF(OR(C57&gt;O57,O57&gt;返品の確認!$B$3),"受付日≦確認日≦基準日",IF(AND(E57="有効",SUMIFS($G$8:$G$57,$B$8:$B$57,B57,$E$8:$E$57,"有効",$F$8:$F$57,"確認済")&gt;SUMIFS(元出荷明細!$D$8:$D$57,元出荷明細!$A$8:$A$57,B57)),"全有効受取数が元出荷数を超過","確認済み")))))))))))))))))))))))))))</f>
        <v/>
      </c>
      <c r="W57" s="12" t="str">
        <f aca="false">IF(V57="","",IF(V57="確認済み",0,1))</f>
        <v/>
      </c>
      <c r="X57" s="12" t="n">
        <f aca="false">IF(COUNTA(A57:O57)=0,IF(AND(V57="",W57="",P57="",Q57="",R57="",S57="",T57="",U57=""),0,1),IF(NOT(AND(ISTEXT(V57),V57=IF(COUNTA(A57:O57)=0,"",IF(NOT(AND(ISTEXT(A57),LEN(A57)=8,EXACT(LEFT(A57,4),"RET-"),ISNUMBER(FIND(MID(A57,5,1)&amp;"x","0x1x2x3x4x5x6x7x8x9x")),ISNUMBER(FIND(MID(A57,6,1)&amp;"x","0x1x2x3x4x5x6x7x8x9x")),ISNUMBER(FIND(MID(A57,7,1)&amp;"x","0x1x2x3x4x5x6x7x8x9x")),ISNUMBER(FIND(MID(A57,8,1)&amp;"x","0x1x2x3x4x5x6x7x8x9x")))),"返品IDはRET-と半角数字4桁",IF(COUNTIFS($A$8:$A$57,A57)&gt;1,"返品IDが重複",IF(NOT(AND(ISTEXT(B57),LEN(B57)=8,EXACT(LEFT(B57,4),"SAL-"),ISNUMBER(FIND(MID(B57,5,1)&amp;"x","0x1x2x3x4x5x6x7x8x9x")),ISNUMBER(FIND(MID(B57,6,1)&amp;"x","0x1x2x3x4x5x6x7x8x9x")),ISNUMBER(FIND(MID(B57,7,1)&amp;"x","0x1x2x3x4x5x6x7x8x9x")),ISNUMBER(FIND(MID(B57,8,1)&amp;"x","0x1x2x3x4x5x6x7x8x9x")))),"元明細IDはSAL-と半角数字4桁",IF(COUNTIFS(元出荷明細!$A$8:$A$57,B57)&lt;&gt;1,"元明細が一意にありません",IF(NOT(IF(ISNUMBER(C57),AND(C57&gt;=43831,C57&lt;=73050,C57=INT(C57)),FALSE())),"受付日は時刻なしで必須",IF(C57&lt;SUMIFS(元出荷明細!$C$8:$C$57,元出荷明細!$A$8:$A$57,B57),"受付日は元出荷日以上",IF(NOT(OR(D57="破損",D57="品違い",D57="数量違い",D57="その他",D57="未確認")),"理由を確認",IF(NOT(OR(E57="有効",E57="取消")),"記録状態を確認",IF(NOT(OR(F57="確認済",F57="未確認")),"受取区分を確認",IF(AND(F57="確認済",NOT(IF(ISNUMBER(G57),AND(G57&gt;=1,G57&lt;=1000000,G57=INT(G57)),FALSE()))),"受取数は1〜100万個整数で必須",IF(AND(F57="未確認",COUNTA(G57)&gt;0),"受取未確認の数量は空欄",IF(NOT(OR(H57="確認済",H57="未確認",H57="要対応")),"検品を確認",IF(AND(H57&lt;&gt;"未確認",F57&lt;&gt;"確認済"),"検品前に受取数量を確認",IF(NOT(OR(I57="未確認",I57="返金",I57="交換",I57="返却",I57="その他")),"方針を確認",IF(NOT(OR(J57="確認済",J57="未確認")),"実物処理を確認",IF(AND(J57="確認済",OR(H57&lt;&gt;"確認済",I57="未確認")),"実物処理済は検品/方針が必要",IF(AND(I57="返金",NOT(AND(OR(K57="確認済",K57="未確認"),OR(M57="確認済",M57="未確認")))),"返金は合意/実績を別確認",IF(AND(I57="未確認",NOT(AND(K57="未確認",M57="未確認"))),"方針未確認の金額区分は未確認",IF(AND(OR(I57="交換",I57="返却",I57="その他"),NOT(AND(K57="対象外",M57="対象外"))),"返金以外は金額区分が対象外",IF(AND(K57="確認済",NOT(IF(ISNUMBER(L57),AND(L57&gt;=0,L57&lt;=1000000000,L57=INT(L57)),FALSE()))),"確認済金額は0〜10億円整数",IF(AND(K57&lt;&gt;"確認済",COUNTA(L57)&gt;0),"未確認/対象外の金額は空欄",IF(AND(M57="確認済",NOT(IF(ISNUMBER(N57),AND(N57&gt;=0,N57&lt;=1000000000,N57=INT(N57)),FALSE()))),"確認済金額は0〜10億円整数",IF(AND(M57&lt;&gt;"確認済",COUNTA(N57)&gt;0),"未確認/対象外の金額は空欄",IF(NOT(IF(ISNUMBER(O57),AND(O57&gt;=43831,O57&lt;=73050,O57=INT(O57)),FALSE())),"記録確認日は時刻なしで必須",IF(OR(C57&gt;O57,O57&gt;返品の確認!$B$3),"受付日≦確認日≦基準日",IF(AND(E57="有効",SUMIFS($G$8:$G$57,$B$8:$B$57,B57,$E$8:$E$57,"有効",$F$8:$F$57,"確認済")&gt;SUMIFS(元出荷明細!$D$8:$D$57,元出荷明細!$A$8:$A$57,B57)),"全有効受取数が元出荷数を超過","確認済み"))))))))))))))))))))))))))),ISNUMBER(W57),W57=IF(V57="確認済み",0,1))),1,IF(W57&lt;&gt;0,0,IF(AND(ISNUMBER(P57),P57=SUMIFS(元出荷明細!$D$8:$D$57,元出荷明細!$A$8:$A$57,B57),ISNUMBER(Q57),Q57=SUMIFS($G$8:$G$57,$B$8:$B$57,B57,$E$8:$E$57,"有効",$F$8:$F$57,"確認済"),ISNUMBER(R57),R57=COUNTIFS($B$8:$B$57,B57,$E$8:$E$57,"有効",$F$8:$F$57,"未確認"),IF(R57&gt;0,ISTEXT(S57),ISNUMBER(S57)),S57=IF(R57&gt;0,"判定保留",P57-Q57),IF(AND(E57="有効",I57="返金",K57="確認済",M57="確認済"),ISNUMBER(T57),ISTEXT(T57)),T57=IF(E57="取消","取消",IF(I57="未確認","判定保留",IF(I57&lt;&gt;"返金","対象外",IF(AND(K57="確認済",M57="確認済"),L57-N57,"判定保留")))),ISTEXT(U57),U57=IF(E57="取消","取消",IF(F57="未確認","受取未確認",IF(H57="未確認","検品未確認",IF(H57="要対応","検品要対応",IF(D57="未確認","理由未確認",IF(I57="未確認","方針未確認",IF(J57="未確認","実物処理未確認",IF(I57&lt;&gt;"返金","照合済",IF(K57="未確認","合意未確認",IF(M57="未確認","実績未確認",IF(T57&gt;0,"未返金",IF(T57&lt;0,"過返金","照合済"))))))))))))),0,1))))</f>
        <v>0</v>
      </c>
    </row>
    <row r="58" customFormat="false" ht="25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customFormat="false" ht="25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customFormat="false" ht="2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customFormat="false" ht="25" hidden="false" customHeight="true" outlineLevel="0" collapsed="false">
      <c r="A61" s="1" t="s">
        <v>82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customFormat="false" ht="25" hidden="false" customHeight="true" outlineLevel="0" collapsed="false">
      <c r="A62" s="12" t="s">
        <v>83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customFormat="false" ht="25" hidden="false" customHeight="true" outlineLevel="0" collapsed="false">
      <c r="A63" s="12" t="s">
        <v>84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customFormat="false" ht="25" hidden="false" customHeight="true" outlineLevel="0" collapsed="false">
      <c r="A64" s="1" t="s">
        <v>85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customFormat="false" ht="25" hidden="false" customHeight="true" outlineLevel="0" collapsed="false">
      <c r="A65" s="1" t="s">
        <v>86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customFormat="false" ht="25" hidden="false" customHeight="true" outlineLevel="0" collapsed="false">
      <c r="A66" s="1" t="s">
        <v>87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customFormat="false" ht="25" hidden="false" customHeight="true" outlineLevel="0" collapsed="false">
      <c r="A67" s="1" t="s">
        <v>88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customFormat="false" ht="25" hidden="false" customHeight="true" outlineLevel="0" collapsed="false">
      <c r="A68" s="1" t="s">
        <v>89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customFormat="false" ht="25" hidden="false" customHeight="true" outlineLevel="0" collapsed="false">
      <c r="A69" s="1" t="s">
        <v>90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customFormat="false" ht="25" hidden="false" customHeight="true" outlineLevel="0" collapsed="false">
      <c r="A70" s="1" t="s">
        <v>91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customFormat="false" ht="25" hidden="false" customHeight="true" outlineLevel="0" collapsed="false">
      <c r="A71" s="1" t="s">
        <v>92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customFormat="false" ht="25" hidden="false" customHeight="true" outlineLevel="0" collapsed="false">
      <c r="A72" s="1" t="s">
        <v>93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customFormat="false" ht="25" hidden="false" customHeight="true" outlineLevel="0" collapsed="false">
      <c r="A73" s="1" t="s">
        <v>94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customFormat="false" ht="25" hidden="false" customHeight="true" outlineLevel="0" collapsed="false">
      <c r="A74" s="1" t="s">
        <v>95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customFormat="false" ht="25" hidden="false" customHeight="true" outlineLevel="0" collapsed="false">
      <c r="A75" s="1" t="s">
        <v>96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customFormat="false" ht="25" hidden="false" customHeight="true" outlineLevel="0" collapsed="false">
      <c r="A76" s="1" t="s">
        <v>97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customFormat="false" ht="25" hidden="false" customHeight="true" outlineLevel="0" collapsed="false">
      <c r="A77" s="1" t="s">
        <v>98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customFormat="false" ht="25" hidden="false" customHeight="true" outlineLevel="0" collapsed="false">
      <c r="A78" s="1" t="s">
        <v>99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customFormat="false" ht="25" hidden="false" customHeight="true" outlineLevel="0" collapsed="false">
      <c r="A79" s="1" t="s">
        <v>100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customFormat="false" ht="25" hidden="false" customHeight="true" outlineLevel="0" collapsed="false">
      <c r="A80" s="1" t="s">
        <v>101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customFormat="false" ht="25" hidden="false" customHeight="true" outlineLevel="0" collapsed="false">
      <c r="A81" s="1" t="s">
        <v>102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customFormat="false" ht="25" hidden="false" customHeight="true" outlineLevel="0" collapsed="false">
      <c r="A82" s="12" t="s">
        <v>103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customFormat="false" ht="25" hidden="false" customHeight="true" outlineLevel="0" collapsed="false">
      <c r="A83" s="1" t="s">
        <v>104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customFormat="false" ht="25" hidden="false" customHeight="true" outlineLevel="0" collapsed="false">
      <c r="A84" s="12" t="s">
        <v>105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customFormat="false" ht="25" hidden="false" customHeight="true" outlineLevel="0" collapsed="false">
      <c r="A85" s="12" t="s">
        <v>106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</sheetData>
  <conditionalFormatting sqref="V8:X57">
    <cfRule type="expression" priority="2" aboveAverage="0" equalAverage="0" bottom="0" percent="0" rank="0" text="" dxfId="1">
      <formula>AND($V8&lt;&gt;"",$V8&lt;&gt;"確認済み")</formula>
    </cfRule>
  </conditionalFormatting>
  <dataValidations count="8">
    <dataValidation allowBlank="false" errorStyle="stop" operator="between" showDropDown="false" showErrorMessage="false" showInputMessage="false" sqref="D8:D57" type="list">
      <formula1>"破損,品違い,数量違い,その他,未確認"</formula1>
      <formula2>0</formula2>
    </dataValidation>
    <dataValidation allowBlank="false" errorStyle="stop" operator="between" showDropDown="false" showErrorMessage="false" showInputMessage="false" sqref="E8:E57" type="list">
      <formula1>"有効,取消"</formula1>
      <formula2>0</formula2>
    </dataValidation>
    <dataValidation allowBlank="false" errorStyle="stop" operator="between" showDropDown="false" showErrorMessage="false" showInputMessage="false" sqref="F8:F57" type="list">
      <formula1>"確認済,未確認"</formula1>
      <formula2>0</formula2>
    </dataValidation>
    <dataValidation allowBlank="false" errorStyle="stop" operator="between" showDropDown="false" showErrorMessage="false" showInputMessage="false" sqref="H8:H57" type="list">
      <formula1>"未確認,要対応,確認済"</formula1>
      <formula2>0</formula2>
    </dataValidation>
    <dataValidation allowBlank="false" errorStyle="stop" operator="between" showDropDown="false" showErrorMessage="false" showInputMessage="false" sqref="I8:I57" type="list">
      <formula1>"未確認,返金,交換,返却,その他"</formula1>
      <formula2>0</formula2>
    </dataValidation>
    <dataValidation allowBlank="false" errorStyle="stop" operator="between" showDropDown="false" showErrorMessage="false" showInputMessage="false" sqref="J8:J57" type="list">
      <formula1>"未確認,確認済"</formula1>
      <formula2>0</formula2>
    </dataValidation>
    <dataValidation allowBlank="false" errorStyle="stop" operator="between" showDropDown="false" showErrorMessage="false" showInputMessage="false" sqref="K8:K57" type="list">
      <formula1>"対象外,未確認,確認済"</formula1>
      <formula2>0</formula2>
    </dataValidation>
    <dataValidation allowBlank="false" errorStyle="stop" operator="between" showDropDown="false" showErrorMessage="false" showInputMessage="false" sqref="M8:M57" type="list">
      <formula1>"対象外,未確認,確認済"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0" width="20"/>
    <col collapsed="false" customWidth="true" hidden="false" outlineLevel="0" max="6" min="6" style="0" width="50"/>
    <col collapsed="false" customWidth="true" hidden="false" outlineLevel="0" max="8" min="7" style="0" width="20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2" hidden="false" customHeight="true" outlineLevel="0" collapsed="false">
      <c r="A2" s="2" t="s">
        <v>107</v>
      </c>
      <c r="B2" s="3"/>
      <c r="C2" s="3"/>
      <c r="D2" s="3"/>
      <c r="E2" s="3"/>
      <c r="F2" s="3"/>
      <c r="G2" s="3"/>
      <c r="H2" s="3"/>
      <c r="I2" s="13"/>
    </row>
    <row r="3" customFormat="false" ht="25" hidden="false" customHeight="true" outlineLevel="0" collapsed="false">
      <c r="A3" s="1" t="s">
        <v>108</v>
      </c>
      <c r="B3" s="1"/>
      <c r="C3" s="1"/>
      <c r="D3" s="1"/>
      <c r="E3" s="1"/>
      <c r="F3" s="1"/>
      <c r="G3" s="1"/>
      <c r="H3" s="1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8" hidden="false" customHeight="true" outlineLevel="0" collapsed="false">
      <c r="A7" s="7" t="s">
        <v>19</v>
      </c>
      <c r="B7" s="7" t="s">
        <v>109</v>
      </c>
      <c r="C7" s="7" t="s">
        <v>110</v>
      </c>
      <c r="D7" s="7" t="s">
        <v>111</v>
      </c>
      <c r="E7" s="7" t="s">
        <v>112</v>
      </c>
      <c r="F7" s="7" t="s">
        <v>43</v>
      </c>
      <c r="G7" s="7" t="s">
        <v>44</v>
      </c>
      <c r="H7" s="7" t="s">
        <v>45</v>
      </c>
    </row>
    <row r="8" customFormat="false" ht="32" hidden="false" customHeight="true" outlineLevel="0" collapsed="false">
      <c r="A8" s="9" t="s">
        <v>47</v>
      </c>
      <c r="B8" s="9" t="s">
        <v>113</v>
      </c>
      <c r="C8" s="4" t="n">
        <v>46296</v>
      </c>
      <c r="D8" s="14" t="n">
        <v>10</v>
      </c>
      <c r="E8" s="4" t="n">
        <v>46326</v>
      </c>
      <c r="F8" s="8" t="str">
        <f aca="false">IF(COUNTA(A8:E8)=0,"",IF(NOT(AND(ISTEXT(A8),LEN(A8)=8,EXACT(LEFT(A8,4),"SAL-"),ISNUMBER(FIND(MID(A8,5,1)&amp;"x","0x1x2x3x4x5x6x7x8x9x")),ISNUMBER(FIND(MID(A8,6,1)&amp;"x","0x1x2x3x4x5x6x7x8x9x")),ISNUMBER(FIND(MID(A8,7,1)&amp;"x","0x1x2x3x4x5x6x7x8x9x")),ISNUMBER(FIND(MID(A8,8,1)&amp;"x","0x1x2x3x4x5x6x7x8x9x")))),"元明細IDはSAL-と半角数字4桁",IF(COUNTIFS($A$8:$A$57,A8)&gt;1,"元明細IDが重複",IF(NOT(AND(ISTEXT(B8),LEN(B8)=8,EXACT(LEFT(B8,4),"SKU-"),ISNUMBER(FIND(MID(B8,5,1)&amp;"x","0x1x2x3x4x5x6x7x8x9x")),ISNUMBER(FIND(MID(B8,6,1)&amp;"x","0x1x2x3x4x5x6x7x8x9x")),ISNUMBER(FIND(MID(B8,7,1)&amp;"x","0x1x2x3x4x5x6x7x8x9x")),ISNUMBER(FIND(MID(B8,8,1)&amp;"x","0x1x2x3x4x5x6x7x8x9x")))),"品目IDはSKU-と半角数字4桁",IF(NOT(IF(ISNUMBER(C8),AND(C8&gt;=43831,C8&lt;=73050,C8=INT(C8)),FALSE())),"出荷日は時刻なしで必須",IF(NOT(IF(ISNUMBER(D8),AND(D8&gt;=1,D8&lt;=1000000,D8=INT(D8)),FALSE())),"出荷数は1〜100万個の整数",IF(NOT(IF(ISNUMBER(E8),AND(E8&gt;=43831,E8&lt;=73050,E8=INT(E8)),FALSE())),"原資料確認日は時刻なしで必須",IF(OR(C8&gt;E8,E8&gt;返品の確認!$B$3),"出荷日≦原資料確認日≦基準日","確認済み"))))))))</f>
        <v>確認済み</v>
      </c>
      <c r="G8" s="1" t="n">
        <f aca="false">IF(F8="","",IF(F8="確認済み",0,1))</f>
        <v>0</v>
      </c>
      <c r="H8" s="1" t="n">
        <f aca="false">IF(COUNTA(A8:E8)=0,IF(AND(F8="",G8=""),0,1),IF(AND(ISTEXT(F8),F8=IF(COUNTA(A8:E8)=0,"",IF(NOT(AND(ISTEXT(A8),LEN(A8)=8,EXACT(LEFT(A8,4),"SAL-"),ISNUMBER(FIND(MID(A8,5,1)&amp;"x","0x1x2x3x4x5x6x7x8x9x")),ISNUMBER(FIND(MID(A8,6,1)&amp;"x","0x1x2x3x4x5x6x7x8x9x")),ISNUMBER(FIND(MID(A8,7,1)&amp;"x","0x1x2x3x4x5x6x7x8x9x")),ISNUMBER(FIND(MID(A8,8,1)&amp;"x","0x1x2x3x4x5x6x7x8x9x")))),"元明細IDはSAL-と半角数字4桁",IF(COUNTIFS($A$8:$A$57,A8)&gt;1,"元明細IDが重複",IF(NOT(AND(ISTEXT(B8),LEN(B8)=8,EXACT(LEFT(B8,4),"SKU-"),ISNUMBER(FIND(MID(B8,5,1)&amp;"x","0x1x2x3x4x5x6x7x8x9x")),ISNUMBER(FIND(MID(B8,6,1)&amp;"x","0x1x2x3x4x5x6x7x8x9x")),ISNUMBER(FIND(MID(B8,7,1)&amp;"x","0x1x2x3x4x5x6x7x8x9x")),ISNUMBER(FIND(MID(B8,8,1)&amp;"x","0x1x2x3x4x5x6x7x8x9x")))),"品目IDはSKU-と半角数字4桁",IF(NOT(IF(ISNUMBER(C8),AND(C8&gt;=43831,C8&lt;=73050,C8=INT(C8)),FALSE())),"出荷日は時刻なしで必須",IF(NOT(IF(ISNUMBER(D8),AND(D8&gt;=1,D8&lt;=1000000,D8=INT(D8)),FALSE())),"出荷数は1〜100万個の整数",IF(NOT(IF(ISNUMBER(E8),AND(E8&gt;=43831,E8&lt;=73050,E8=INT(E8)),FALSE())),"原資料確認日は時刻なしで必須",IF(OR(C8&gt;E8,E8&gt;返品の確認!$B$3),"出荷日≦原資料確認日≦基準日","確認済み")))))))),ISNUMBER(G8),G8=IF(F8="確認済み",0,1)),0,1))</f>
        <v>0</v>
      </c>
    </row>
    <row r="9" customFormat="false" ht="32" hidden="false" customHeight="true" outlineLevel="0" collapsed="false">
      <c r="A9" s="9" t="s">
        <v>55</v>
      </c>
      <c r="B9" s="9" t="s">
        <v>114</v>
      </c>
      <c r="C9" s="4" t="n">
        <v>46296</v>
      </c>
      <c r="D9" s="14" t="n">
        <v>10</v>
      </c>
      <c r="E9" s="4" t="n">
        <v>46326</v>
      </c>
      <c r="F9" s="8" t="str">
        <f aca="false">IF(COUNTA(A9:E9)=0,"",IF(NOT(AND(ISTEXT(A9),LEN(A9)=8,EXACT(LEFT(A9,4),"SAL-"),ISNUMBER(FIND(MID(A9,5,1)&amp;"x","0x1x2x3x4x5x6x7x8x9x")),ISNUMBER(FIND(MID(A9,6,1)&amp;"x","0x1x2x3x4x5x6x7x8x9x")),ISNUMBER(FIND(MID(A9,7,1)&amp;"x","0x1x2x3x4x5x6x7x8x9x")),ISNUMBER(FIND(MID(A9,8,1)&amp;"x","0x1x2x3x4x5x6x7x8x9x")))),"元明細IDはSAL-と半角数字4桁",IF(COUNTIFS($A$8:$A$57,A9)&gt;1,"元明細IDが重複",IF(NOT(AND(ISTEXT(B9),LEN(B9)=8,EXACT(LEFT(B9,4),"SKU-"),ISNUMBER(FIND(MID(B9,5,1)&amp;"x","0x1x2x3x4x5x6x7x8x9x")),ISNUMBER(FIND(MID(B9,6,1)&amp;"x","0x1x2x3x4x5x6x7x8x9x")),ISNUMBER(FIND(MID(B9,7,1)&amp;"x","0x1x2x3x4x5x6x7x8x9x")),ISNUMBER(FIND(MID(B9,8,1)&amp;"x","0x1x2x3x4x5x6x7x8x9x")))),"品目IDはSKU-と半角数字4桁",IF(NOT(IF(ISNUMBER(C9),AND(C9&gt;=43831,C9&lt;=73050,C9=INT(C9)),FALSE())),"出荷日は時刻なしで必須",IF(NOT(IF(ISNUMBER(D9),AND(D9&gt;=1,D9&lt;=1000000,D9=INT(D9)),FALSE())),"出荷数は1〜100万個の整数",IF(NOT(IF(ISNUMBER(E9),AND(E9&gt;=43831,E9&lt;=73050,E9=INT(E9)),FALSE())),"原資料確認日は時刻なしで必須",IF(OR(C9&gt;E9,E9&gt;返品の確認!$B$3),"出荷日≦原資料確認日≦基準日","確認済み"))))))))</f>
        <v>確認済み</v>
      </c>
      <c r="G9" s="1" t="n">
        <f aca="false">IF(F9="","",IF(F9="確認済み",0,1))</f>
        <v>0</v>
      </c>
      <c r="H9" s="1" t="n">
        <f aca="false">IF(COUNTA(A9:E9)=0,IF(AND(F9="",G9=""),0,1),IF(AND(ISTEXT(F9),F9=IF(COUNTA(A9:E9)=0,"",IF(NOT(AND(ISTEXT(A9),LEN(A9)=8,EXACT(LEFT(A9,4),"SAL-"),ISNUMBER(FIND(MID(A9,5,1)&amp;"x","0x1x2x3x4x5x6x7x8x9x")),ISNUMBER(FIND(MID(A9,6,1)&amp;"x","0x1x2x3x4x5x6x7x8x9x")),ISNUMBER(FIND(MID(A9,7,1)&amp;"x","0x1x2x3x4x5x6x7x8x9x")),ISNUMBER(FIND(MID(A9,8,1)&amp;"x","0x1x2x3x4x5x6x7x8x9x")))),"元明細IDはSAL-と半角数字4桁",IF(COUNTIFS($A$8:$A$57,A9)&gt;1,"元明細IDが重複",IF(NOT(AND(ISTEXT(B9),LEN(B9)=8,EXACT(LEFT(B9,4),"SKU-"),ISNUMBER(FIND(MID(B9,5,1)&amp;"x","0x1x2x3x4x5x6x7x8x9x")),ISNUMBER(FIND(MID(B9,6,1)&amp;"x","0x1x2x3x4x5x6x7x8x9x")),ISNUMBER(FIND(MID(B9,7,1)&amp;"x","0x1x2x3x4x5x6x7x8x9x")),ISNUMBER(FIND(MID(B9,8,1)&amp;"x","0x1x2x3x4x5x6x7x8x9x")))),"品目IDはSKU-と半角数字4桁",IF(NOT(IF(ISNUMBER(C9),AND(C9&gt;=43831,C9&lt;=73050,C9=INT(C9)),FALSE())),"出荷日は時刻なしで必須",IF(NOT(IF(ISNUMBER(D9),AND(D9&gt;=1,D9&lt;=1000000,D9=INT(D9)),FALSE())),"出荷数は1〜100万個の整数",IF(NOT(IF(ISNUMBER(E9),AND(E9&gt;=43831,E9&lt;=73050,E9=INT(E9)),FALSE())),"原資料確認日は時刻なしで必須",IF(OR(C9&gt;E9,E9&gt;返品の確認!$B$3),"出荷日≦原資料確認日≦基準日","確認済み")))))))),ISNUMBER(G9),G9=IF(F9="確認済み",0,1)),0,1))</f>
        <v>0</v>
      </c>
    </row>
    <row r="10" customFormat="false" ht="32" hidden="false" customHeight="true" outlineLevel="0" collapsed="false">
      <c r="A10" s="9" t="s">
        <v>58</v>
      </c>
      <c r="B10" s="9" t="s">
        <v>115</v>
      </c>
      <c r="C10" s="4" t="n">
        <v>46296</v>
      </c>
      <c r="D10" s="14" t="n">
        <v>10</v>
      </c>
      <c r="E10" s="4" t="n">
        <v>46326</v>
      </c>
      <c r="F10" s="8" t="str">
        <f aca="false">IF(COUNTA(A10:E10)=0,"",IF(NOT(AND(ISTEXT(A10),LEN(A10)=8,EXACT(LEFT(A10,4),"SAL-"),ISNUMBER(FIND(MID(A10,5,1)&amp;"x","0x1x2x3x4x5x6x7x8x9x")),ISNUMBER(FIND(MID(A10,6,1)&amp;"x","0x1x2x3x4x5x6x7x8x9x")),ISNUMBER(FIND(MID(A10,7,1)&amp;"x","0x1x2x3x4x5x6x7x8x9x")),ISNUMBER(FIND(MID(A10,8,1)&amp;"x","0x1x2x3x4x5x6x7x8x9x")))),"元明細IDはSAL-と半角数字4桁",IF(COUNTIFS($A$8:$A$57,A10)&gt;1,"元明細IDが重複",IF(NOT(AND(ISTEXT(B10),LEN(B10)=8,EXACT(LEFT(B10,4),"SKU-"),ISNUMBER(FIND(MID(B10,5,1)&amp;"x","0x1x2x3x4x5x6x7x8x9x")),ISNUMBER(FIND(MID(B10,6,1)&amp;"x","0x1x2x3x4x5x6x7x8x9x")),ISNUMBER(FIND(MID(B10,7,1)&amp;"x","0x1x2x3x4x5x6x7x8x9x")),ISNUMBER(FIND(MID(B10,8,1)&amp;"x","0x1x2x3x4x5x6x7x8x9x")))),"品目IDはSKU-と半角数字4桁",IF(NOT(IF(ISNUMBER(C10),AND(C10&gt;=43831,C10&lt;=73050,C10=INT(C10)),FALSE())),"出荷日は時刻なしで必須",IF(NOT(IF(ISNUMBER(D10),AND(D10&gt;=1,D10&lt;=1000000,D10=INT(D10)),FALSE())),"出荷数は1〜100万個の整数",IF(NOT(IF(ISNUMBER(E10),AND(E10&gt;=43831,E10&lt;=73050,E10=INT(E10)),FALSE())),"原資料確認日は時刻なしで必須",IF(OR(C10&gt;E10,E10&gt;返品の確認!$B$3),"出荷日≦原資料確認日≦基準日","確認済み"))))))))</f>
        <v>確認済み</v>
      </c>
      <c r="G10" s="1" t="n">
        <f aca="false">IF(F10="","",IF(F10="確認済み",0,1))</f>
        <v>0</v>
      </c>
      <c r="H10" s="1" t="n">
        <f aca="false">IF(COUNTA(A10:E10)=0,IF(AND(F10="",G10=""),0,1),IF(AND(ISTEXT(F10),F10=IF(COUNTA(A10:E10)=0,"",IF(NOT(AND(ISTEXT(A10),LEN(A10)=8,EXACT(LEFT(A10,4),"SAL-"),ISNUMBER(FIND(MID(A10,5,1)&amp;"x","0x1x2x3x4x5x6x7x8x9x")),ISNUMBER(FIND(MID(A10,6,1)&amp;"x","0x1x2x3x4x5x6x7x8x9x")),ISNUMBER(FIND(MID(A10,7,1)&amp;"x","0x1x2x3x4x5x6x7x8x9x")),ISNUMBER(FIND(MID(A10,8,1)&amp;"x","0x1x2x3x4x5x6x7x8x9x")))),"元明細IDはSAL-と半角数字4桁",IF(COUNTIFS($A$8:$A$57,A10)&gt;1,"元明細IDが重複",IF(NOT(AND(ISTEXT(B10),LEN(B10)=8,EXACT(LEFT(B10,4),"SKU-"),ISNUMBER(FIND(MID(B10,5,1)&amp;"x","0x1x2x3x4x5x6x7x8x9x")),ISNUMBER(FIND(MID(B10,6,1)&amp;"x","0x1x2x3x4x5x6x7x8x9x")),ISNUMBER(FIND(MID(B10,7,1)&amp;"x","0x1x2x3x4x5x6x7x8x9x")),ISNUMBER(FIND(MID(B10,8,1)&amp;"x","0x1x2x3x4x5x6x7x8x9x")))),"品目IDはSKU-と半角数字4桁",IF(NOT(IF(ISNUMBER(C10),AND(C10&gt;=43831,C10&lt;=73050,C10=INT(C10)),FALSE())),"出荷日は時刻なしで必須",IF(NOT(IF(ISNUMBER(D10),AND(D10&gt;=1,D10&lt;=1000000,D10=INT(D10)),FALSE())),"出荷数は1〜100万個の整数",IF(NOT(IF(ISNUMBER(E10),AND(E10&gt;=43831,E10&lt;=73050,E10=INT(E10)),FALSE())),"原資料確認日は時刻なしで必須",IF(OR(C10&gt;E10,E10&gt;返品の確認!$B$3),"出荷日≦原資料確認日≦基準日","確認済み")))))))),ISNUMBER(G10),G10=IF(F10="確認済み",0,1)),0,1))</f>
        <v>0</v>
      </c>
    </row>
    <row r="11" customFormat="false" ht="32" hidden="false" customHeight="true" outlineLevel="0" collapsed="false">
      <c r="A11" s="9" t="s">
        <v>61</v>
      </c>
      <c r="B11" s="9" t="s">
        <v>116</v>
      </c>
      <c r="C11" s="4" t="n">
        <v>46296</v>
      </c>
      <c r="D11" s="14" t="n">
        <v>10</v>
      </c>
      <c r="E11" s="4" t="n">
        <v>46326</v>
      </c>
      <c r="F11" s="8" t="str">
        <f aca="false">IF(COUNTA(A11:E11)=0,"",IF(NOT(AND(ISTEXT(A11),LEN(A11)=8,EXACT(LEFT(A11,4),"SAL-"),ISNUMBER(FIND(MID(A11,5,1)&amp;"x","0x1x2x3x4x5x6x7x8x9x")),ISNUMBER(FIND(MID(A11,6,1)&amp;"x","0x1x2x3x4x5x6x7x8x9x")),ISNUMBER(FIND(MID(A11,7,1)&amp;"x","0x1x2x3x4x5x6x7x8x9x")),ISNUMBER(FIND(MID(A11,8,1)&amp;"x","0x1x2x3x4x5x6x7x8x9x")))),"元明細IDはSAL-と半角数字4桁",IF(COUNTIFS($A$8:$A$57,A11)&gt;1,"元明細IDが重複",IF(NOT(AND(ISTEXT(B11),LEN(B11)=8,EXACT(LEFT(B11,4),"SKU-"),ISNUMBER(FIND(MID(B11,5,1)&amp;"x","0x1x2x3x4x5x6x7x8x9x")),ISNUMBER(FIND(MID(B11,6,1)&amp;"x","0x1x2x3x4x5x6x7x8x9x")),ISNUMBER(FIND(MID(B11,7,1)&amp;"x","0x1x2x3x4x5x6x7x8x9x")),ISNUMBER(FIND(MID(B11,8,1)&amp;"x","0x1x2x3x4x5x6x7x8x9x")))),"品目IDはSKU-と半角数字4桁",IF(NOT(IF(ISNUMBER(C11),AND(C11&gt;=43831,C11&lt;=73050,C11=INT(C11)),FALSE())),"出荷日は時刻なしで必須",IF(NOT(IF(ISNUMBER(D11),AND(D11&gt;=1,D11&lt;=1000000,D11=INT(D11)),FALSE())),"出荷数は1〜100万個の整数",IF(NOT(IF(ISNUMBER(E11),AND(E11&gt;=43831,E11&lt;=73050,E11=INT(E11)),FALSE())),"原資料確認日は時刻なしで必須",IF(OR(C11&gt;E11,E11&gt;返品の確認!$B$3),"出荷日≦原資料確認日≦基準日","確認済み"))))))))</f>
        <v>確認済み</v>
      </c>
      <c r="G11" s="1" t="n">
        <f aca="false">IF(F11="","",IF(F11="確認済み",0,1))</f>
        <v>0</v>
      </c>
      <c r="H11" s="1" t="n">
        <f aca="false">IF(COUNTA(A11:E11)=0,IF(AND(F11="",G11=""),0,1),IF(AND(ISTEXT(F11),F11=IF(COUNTA(A11:E11)=0,"",IF(NOT(AND(ISTEXT(A11),LEN(A11)=8,EXACT(LEFT(A11,4),"SAL-"),ISNUMBER(FIND(MID(A11,5,1)&amp;"x","0x1x2x3x4x5x6x7x8x9x")),ISNUMBER(FIND(MID(A11,6,1)&amp;"x","0x1x2x3x4x5x6x7x8x9x")),ISNUMBER(FIND(MID(A11,7,1)&amp;"x","0x1x2x3x4x5x6x7x8x9x")),ISNUMBER(FIND(MID(A11,8,1)&amp;"x","0x1x2x3x4x5x6x7x8x9x")))),"元明細IDはSAL-と半角数字4桁",IF(COUNTIFS($A$8:$A$57,A11)&gt;1,"元明細IDが重複",IF(NOT(AND(ISTEXT(B11),LEN(B11)=8,EXACT(LEFT(B11,4),"SKU-"),ISNUMBER(FIND(MID(B11,5,1)&amp;"x","0x1x2x3x4x5x6x7x8x9x")),ISNUMBER(FIND(MID(B11,6,1)&amp;"x","0x1x2x3x4x5x6x7x8x9x")),ISNUMBER(FIND(MID(B11,7,1)&amp;"x","0x1x2x3x4x5x6x7x8x9x")),ISNUMBER(FIND(MID(B11,8,1)&amp;"x","0x1x2x3x4x5x6x7x8x9x")))),"品目IDはSKU-と半角数字4桁",IF(NOT(IF(ISNUMBER(C11),AND(C11&gt;=43831,C11&lt;=73050,C11=INT(C11)),FALSE())),"出荷日は時刻なしで必須",IF(NOT(IF(ISNUMBER(D11),AND(D11&gt;=1,D11&lt;=1000000,D11=INT(D11)),FALSE())),"出荷数は1〜100万個の整数",IF(NOT(IF(ISNUMBER(E11),AND(E11&gt;=43831,E11&lt;=73050,E11=INT(E11)),FALSE())),"原資料確認日は時刻なしで必須",IF(OR(C11&gt;E11,E11&gt;返品の確認!$B$3),"出荷日≦原資料確認日≦基準日","確認済み")))))))),ISNUMBER(G11),G11=IF(F11="確認済み",0,1)),0,1))</f>
        <v>0</v>
      </c>
    </row>
    <row r="12" customFormat="false" ht="32" hidden="false" customHeight="true" outlineLevel="0" collapsed="false">
      <c r="A12" s="9" t="s">
        <v>65</v>
      </c>
      <c r="B12" s="9" t="s">
        <v>117</v>
      </c>
      <c r="C12" s="4" t="n">
        <v>46296</v>
      </c>
      <c r="D12" s="14" t="n">
        <v>10</v>
      </c>
      <c r="E12" s="4" t="n">
        <v>46326</v>
      </c>
      <c r="F12" s="8" t="str">
        <f aca="false">IF(COUNTA(A12:E12)=0,"",IF(NOT(AND(ISTEXT(A12),LEN(A12)=8,EXACT(LEFT(A12,4),"SAL-"),ISNUMBER(FIND(MID(A12,5,1)&amp;"x","0x1x2x3x4x5x6x7x8x9x")),ISNUMBER(FIND(MID(A12,6,1)&amp;"x","0x1x2x3x4x5x6x7x8x9x")),ISNUMBER(FIND(MID(A12,7,1)&amp;"x","0x1x2x3x4x5x6x7x8x9x")),ISNUMBER(FIND(MID(A12,8,1)&amp;"x","0x1x2x3x4x5x6x7x8x9x")))),"元明細IDはSAL-と半角数字4桁",IF(COUNTIFS($A$8:$A$57,A12)&gt;1,"元明細IDが重複",IF(NOT(AND(ISTEXT(B12),LEN(B12)=8,EXACT(LEFT(B12,4),"SKU-"),ISNUMBER(FIND(MID(B12,5,1)&amp;"x","0x1x2x3x4x5x6x7x8x9x")),ISNUMBER(FIND(MID(B12,6,1)&amp;"x","0x1x2x3x4x5x6x7x8x9x")),ISNUMBER(FIND(MID(B12,7,1)&amp;"x","0x1x2x3x4x5x6x7x8x9x")),ISNUMBER(FIND(MID(B12,8,1)&amp;"x","0x1x2x3x4x5x6x7x8x9x")))),"品目IDはSKU-と半角数字4桁",IF(NOT(IF(ISNUMBER(C12),AND(C12&gt;=43831,C12&lt;=73050,C12=INT(C12)),FALSE())),"出荷日は時刻なしで必須",IF(NOT(IF(ISNUMBER(D12),AND(D12&gt;=1,D12&lt;=1000000,D12=INT(D12)),FALSE())),"出荷数は1〜100万個の整数",IF(NOT(IF(ISNUMBER(E12),AND(E12&gt;=43831,E12&lt;=73050,E12=INT(E12)),FALSE())),"原資料確認日は時刻なしで必須",IF(OR(C12&gt;E12,E12&gt;返品の確認!$B$3),"出荷日≦原資料確認日≦基準日","確認済み"))))))))</f>
        <v>確認済み</v>
      </c>
      <c r="G12" s="1" t="n">
        <f aca="false">IF(F12="","",IF(F12="確認済み",0,1))</f>
        <v>0</v>
      </c>
      <c r="H12" s="1" t="n">
        <f aca="false">IF(COUNTA(A12:E12)=0,IF(AND(F12="",G12=""),0,1),IF(AND(ISTEXT(F12),F12=IF(COUNTA(A12:E12)=0,"",IF(NOT(AND(ISTEXT(A12),LEN(A12)=8,EXACT(LEFT(A12,4),"SAL-"),ISNUMBER(FIND(MID(A12,5,1)&amp;"x","0x1x2x3x4x5x6x7x8x9x")),ISNUMBER(FIND(MID(A12,6,1)&amp;"x","0x1x2x3x4x5x6x7x8x9x")),ISNUMBER(FIND(MID(A12,7,1)&amp;"x","0x1x2x3x4x5x6x7x8x9x")),ISNUMBER(FIND(MID(A12,8,1)&amp;"x","0x1x2x3x4x5x6x7x8x9x")))),"元明細IDはSAL-と半角数字4桁",IF(COUNTIFS($A$8:$A$57,A12)&gt;1,"元明細IDが重複",IF(NOT(AND(ISTEXT(B12),LEN(B12)=8,EXACT(LEFT(B12,4),"SKU-"),ISNUMBER(FIND(MID(B12,5,1)&amp;"x","0x1x2x3x4x5x6x7x8x9x")),ISNUMBER(FIND(MID(B12,6,1)&amp;"x","0x1x2x3x4x5x6x7x8x9x")),ISNUMBER(FIND(MID(B12,7,1)&amp;"x","0x1x2x3x4x5x6x7x8x9x")),ISNUMBER(FIND(MID(B12,8,1)&amp;"x","0x1x2x3x4x5x6x7x8x9x")))),"品目IDはSKU-と半角数字4桁",IF(NOT(IF(ISNUMBER(C12),AND(C12&gt;=43831,C12&lt;=73050,C12=INT(C12)),FALSE())),"出荷日は時刻なしで必須",IF(NOT(IF(ISNUMBER(D12),AND(D12&gt;=1,D12&lt;=1000000,D12=INT(D12)),FALSE())),"出荷数は1〜100万個の整数",IF(NOT(IF(ISNUMBER(E12),AND(E12&gt;=43831,E12&lt;=73050,E12=INT(E12)),FALSE())),"原資料確認日は時刻なしで必須",IF(OR(C12&gt;E12,E12&gt;返品の確認!$B$3),"出荷日≦原資料確認日≦基準日","確認済み")))))))),ISNUMBER(G12),G12=IF(F12="確認済み",0,1)),0,1))</f>
        <v>0</v>
      </c>
    </row>
    <row r="13" customFormat="false" ht="32" hidden="false" customHeight="true" outlineLevel="0" collapsed="false">
      <c r="A13" s="9" t="s">
        <v>68</v>
      </c>
      <c r="B13" s="9" t="s">
        <v>118</v>
      </c>
      <c r="C13" s="4" t="n">
        <v>46296</v>
      </c>
      <c r="D13" s="14" t="n">
        <v>10</v>
      </c>
      <c r="E13" s="4" t="n">
        <v>46326</v>
      </c>
      <c r="F13" s="8" t="str">
        <f aca="false">IF(COUNTA(A13:E13)=0,"",IF(NOT(AND(ISTEXT(A13),LEN(A13)=8,EXACT(LEFT(A13,4),"SAL-"),ISNUMBER(FIND(MID(A13,5,1)&amp;"x","0x1x2x3x4x5x6x7x8x9x")),ISNUMBER(FIND(MID(A13,6,1)&amp;"x","0x1x2x3x4x5x6x7x8x9x")),ISNUMBER(FIND(MID(A13,7,1)&amp;"x","0x1x2x3x4x5x6x7x8x9x")),ISNUMBER(FIND(MID(A13,8,1)&amp;"x","0x1x2x3x4x5x6x7x8x9x")))),"元明細IDはSAL-と半角数字4桁",IF(COUNTIFS($A$8:$A$57,A13)&gt;1,"元明細IDが重複",IF(NOT(AND(ISTEXT(B13),LEN(B13)=8,EXACT(LEFT(B13,4),"SKU-"),ISNUMBER(FIND(MID(B13,5,1)&amp;"x","0x1x2x3x4x5x6x7x8x9x")),ISNUMBER(FIND(MID(B13,6,1)&amp;"x","0x1x2x3x4x5x6x7x8x9x")),ISNUMBER(FIND(MID(B13,7,1)&amp;"x","0x1x2x3x4x5x6x7x8x9x")),ISNUMBER(FIND(MID(B13,8,1)&amp;"x","0x1x2x3x4x5x6x7x8x9x")))),"品目IDはSKU-と半角数字4桁",IF(NOT(IF(ISNUMBER(C13),AND(C13&gt;=43831,C13&lt;=73050,C13=INT(C13)),FALSE())),"出荷日は時刻なしで必須",IF(NOT(IF(ISNUMBER(D13),AND(D13&gt;=1,D13&lt;=1000000,D13=INT(D13)),FALSE())),"出荷数は1〜100万個の整数",IF(NOT(IF(ISNUMBER(E13),AND(E13&gt;=43831,E13&lt;=73050,E13=INT(E13)),FALSE())),"原資料確認日は時刻なしで必須",IF(OR(C13&gt;E13,E13&gt;返品の確認!$B$3),"出荷日≦原資料確認日≦基準日","確認済み"))))))))</f>
        <v>確認済み</v>
      </c>
      <c r="G13" s="1" t="n">
        <f aca="false">IF(F13="","",IF(F13="確認済み",0,1))</f>
        <v>0</v>
      </c>
      <c r="H13" s="1" t="n">
        <f aca="false">IF(COUNTA(A13:E13)=0,IF(AND(F13="",G13=""),0,1),IF(AND(ISTEXT(F13),F13=IF(COUNTA(A13:E13)=0,"",IF(NOT(AND(ISTEXT(A13),LEN(A13)=8,EXACT(LEFT(A13,4),"SAL-"),ISNUMBER(FIND(MID(A13,5,1)&amp;"x","0x1x2x3x4x5x6x7x8x9x")),ISNUMBER(FIND(MID(A13,6,1)&amp;"x","0x1x2x3x4x5x6x7x8x9x")),ISNUMBER(FIND(MID(A13,7,1)&amp;"x","0x1x2x3x4x5x6x7x8x9x")),ISNUMBER(FIND(MID(A13,8,1)&amp;"x","0x1x2x3x4x5x6x7x8x9x")))),"元明細IDはSAL-と半角数字4桁",IF(COUNTIFS($A$8:$A$57,A13)&gt;1,"元明細IDが重複",IF(NOT(AND(ISTEXT(B13),LEN(B13)=8,EXACT(LEFT(B13,4),"SKU-"),ISNUMBER(FIND(MID(B13,5,1)&amp;"x","0x1x2x3x4x5x6x7x8x9x")),ISNUMBER(FIND(MID(B13,6,1)&amp;"x","0x1x2x3x4x5x6x7x8x9x")),ISNUMBER(FIND(MID(B13,7,1)&amp;"x","0x1x2x3x4x5x6x7x8x9x")),ISNUMBER(FIND(MID(B13,8,1)&amp;"x","0x1x2x3x4x5x6x7x8x9x")))),"品目IDはSKU-と半角数字4桁",IF(NOT(IF(ISNUMBER(C13),AND(C13&gt;=43831,C13&lt;=73050,C13=INT(C13)),FALSE())),"出荷日は時刻なしで必須",IF(NOT(IF(ISNUMBER(D13),AND(D13&gt;=1,D13&lt;=1000000,D13=INT(D13)),FALSE())),"出荷数は1〜100万個の整数",IF(NOT(IF(ISNUMBER(E13),AND(E13&gt;=43831,E13&lt;=73050,E13=INT(E13)),FALSE())),"原資料確認日は時刻なしで必須",IF(OR(C13&gt;E13,E13&gt;返品の確認!$B$3),"出荷日≦原資料確認日≦基準日","確認済み")))))))),ISNUMBER(G13),G13=IF(F13="確認済み",0,1)),0,1))</f>
        <v>0</v>
      </c>
    </row>
    <row r="14" customFormat="false" ht="32" hidden="false" customHeight="true" outlineLevel="0" collapsed="false">
      <c r="A14" s="9" t="s">
        <v>70</v>
      </c>
      <c r="B14" s="9" t="s">
        <v>119</v>
      </c>
      <c r="C14" s="4" t="n">
        <v>46296</v>
      </c>
      <c r="D14" s="14" t="n">
        <v>10</v>
      </c>
      <c r="E14" s="4" t="n">
        <v>46326</v>
      </c>
      <c r="F14" s="8" t="str">
        <f aca="false">IF(COUNTA(A14:E14)=0,"",IF(NOT(AND(ISTEXT(A14),LEN(A14)=8,EXACT(LEFT(A14,4),"SAL-"),ISNUMBER(FIND(MID(A14,5,1)&amp;"x","0x1x2x3x4x5x6x7x8x9x")),ISNUMBER(FIND(MID(A14,6,1)&amp;"x","0x1x2x3x4x5x6x7x8x9x")),ISNUMBER(FIND(MID(A14,7,1)&amp;"x","0x1x2x3x4x5x6x7x8x9x")),ISNUMBER(FIND(MID(A14,8,1)&amp;"x","0x1x2x3x4x5x6x7x8x9x")))),"元明細IDはSAL-と半角数字4桁",IF(COUNTIFS($A$8:$A$57,A14)&gt;1,"元明細IDが重複",IF(NOT(AND(ISTEXT(B14),LEN(B14)=8,EXACT(LEFT(B14,4),"SKU-"),ISNUMBER(FIND(MID(B14,5,1)&amp;"x","0x1x2x3x4x5x6x7x8x9x")),ISNUMBER(FIND(MID(B14,6,1)&amp;"x","0x1x2x3x4x5x6x7x8x9x")),ISNUMBER(FIND(MID(B14,7,1)&amp;"x","0x1x2x3x4x5x6x7x8x9x")),ISNUMBER(FIND(MID(B14,8,1)&amp;"x","0x1x2x3x4x5x6x7x8x9x")))),"品目IDはSKU-と半角数字4桁",IF(NOT(IF(ISNUMBER(C14),AND(C14&gt;=43831,C14&lt;=73050,C14=INT(C14)),FALSE())),"出荷日は時刻なしで必須",IF(NOT(IF(ISNUMBER(D14),AND(D14&gt;=1,D14&lt;=1000000,D14=INT(D14)),FALSE())),"出荷数は1〜100万個の整数",IF(NOT(IF(ISNUMBER(E14),AND(E14&gt;=43831,E14&lt;=73050,E14=INT(E14)),FALSE())),"原資料確認日は時刻なしで必須",IF(OR(C14&gt;E14,E14&gt;返品の確認!$B$3),"出荷日≦原資料確認日≦基準日","確認済み"))))))))</f>
        <v>確認済み</v>
      </c>
      <c r="G14" s="1" t="n">
        <f aca="false">IF(F14="","",IF(F14="確認済み",0,1))</f>
        <v>0</v>
      </c>
      <c r="H14" s="1" t="n">
        <f aca="false">IF(COUNTA(A14:E14)=0,IF(AND(F14="",G14=""),0,1),IF(AND(ISTEXT(F14),F14=IF(COUNTA(A14:E14)=0,"",IF(NOT(AND(ISTEXT(A14),LEN(A14)=8,EXACT(LEFT(A14,4),"SAL-"),ISNUMBER(FIND(MID(A14,5,1)&amp;"x","0x1x2x3x4x5x6x7x8x9x")),ISNUMBER(FIND(MID(A14,6,1)&amp;"x","0x1x2x3x4x5x6x7x8x9x")),ISNUMBER(FIND(MID(A14,7,1)&amp;"x","0x1x2x3x4x5x6x7x8x9x")),ISNUMBER(FIND(MID(A14,8,1)&amp;"x","0x1x2x3x4x5x6x7x8x9x")))),"元明細IDはSAL-と半角数字4桁",IF(COUNTIFS($A$8:$A$57,A14)&gt;1,"元明細IDが重複",IF(NOT(AND(ISTEXT(B14),LEN(B14)=8,EXACT(LEFT(B14,4),"SKU-"),ISNUMBER(FIND(MID(B14,5,1)&amp;"x","0x1x2x3x4x5x6x7x8x9x")),ISNUMBER(FIND(MID(B14,6,1)&amp;"x","0x1x2x3x4x5x6x7x8x9x")),ISNUMBER(FIND(MID(B14,7,1)&amp;"x","0x1x2x3x4x5x6x7x8x9x")),ISNUMBER(FIND(MID(B14,8,1)&amp;"x","0x1x2x3x4x5x6x7x8x9x")))),"品目IDはSKU-と半角数字4桁",IF(NOT(IF(ISNUMBER(C14),AND(C14&gt;=43831,C14&lt;=73050,C14=INT(C14)),FALSE())),"出荷日は時刻なしで必須",IF(NOT(IF(ISNUMBER(D14),AND(D14&gt;=1,D14&lt;=1000000,D14=INT(D14)),FALSE())),"出荷数は1〜100万個の整数",IF(NOT(IF(ISNUMBER(E14),AND(E14&gt;=43831,E14&lt;=73050,E14=INT(E14)),FALSE())),"原資料確認日は時刻なしで必須",IF(OR(C14&gt;E14,E14&gt;返品の確認!$B$3),"出荷日≦原資料確認日≦基準日","確認済み")))))))),ISNUMBER(G14),G14=IF(F14="確認済み",0,1)),0,1))</f>
        <v>0</v>
      </c>
    </row>
    <row r="15" customFormat="false" ht="32" hidden="false" customHeight="true" outlineLevel="0" collapsed="false">
      <c r="A15" s="9" t="s">
        <v>74</v>
      </c>
      <c r="B15" s="9" t="s">
        <v>120</v>
      </c>
      <c r="C15" s="4" t="n">
        <v>46296</v>
      </c>
      <c r="D15" s="14" t="n">
        <v>10</v>
      </c>
      <c r="E15" s="4" t="n">
        <v>46326</v>
      </c>
      <c r="F15" s="8" t="str">
        <f aca="false">IF(COUNTA(A15:E15)=0,"",IF(NOT(AND(ISTEXT(A15),LEN(A15)=8,EXACT(LEFT(A15,4),"SAL-"),ISNUMBER(FIND(MID(A15,5,1)&amp;"x","0x1x2x3x4x5x6x7x8x9x")),ISNUMBER(FIND(MID(A15,6,1)&amp;"x","0x1x2x3x4x5x6x7x8x9x")),ISNUMBER(FIND(MID(A15,7,1)&amp;"x","0x1x2x3x4x5x6x7x8x9x")),ISNUMBER(FIND(MID(A15,8,1)&amp;"x","0x1x2x3x4x5x6x7x8x9x")))),"元明細IDはSAL-と半角数字4桁",IF(COUNTIFS($A$8:$A$57,A15)&gt;1,"元明細IDが重複",IF(NOT(AND(ISTEXT(B15),LEN(B15)=8,EXACT(LEFT(B15,4),"SKU-"),ISNUMBER(FIND(MID(B15,5,1)&amp;"x","0x1x2x3x4x5x6x7x8x9x")),ISNUMBER(FIND(MID(B15,6,1)&amp;"x","0x1x2x3x4x5x6x7x8x9x")),ISNUMBER(FIND(MID(B15,7,1)&amp;"x","0x1x2x3x4x5x6x7x8x9x")),ISNUMBER(FIND(MID(B15,8,1)&amp;"x","0x1x2x3x4x5x6x7x8x9x")))),"品目IDはSKU-と半角数字4桁",IF(NOT(IF(ISNUMBER(C15),AND(C15&gt;=43831,C15&lt;=73050,C15=INT(C15)),FALSE())),"出荷日は時刻なしで必須",IF(NOT(IF(ISNUMBER(D15),AND(D15&gt;=1,D15&lt;=1000000,D15=INT(D15)),FALSE())),"出荷数は1〜100万個の整数",IF(NOT(IF(ISNUMBER(E15),AND(E15&gt;=43831,E15&lt;=73050,E15=INT(E15)),FALSE())),"原資料確認日は時刻なしで必須",IF(OR(C15&gt;E15,E15&gt;返品の確認!$B$3),"出荷日≦原資料確認日≦基準日","確認済み"))))))))</f>
        <v>確認済み</v>
      </c>
      <c r="G15" s="1" t="n">
        <f aca="false">IF(F15="","",IF(F15="確認済み",0,1))</f>
        <v>0</v>
      </c>
      <c r="H15" s="1" t="n">
        <f aca="false">IF(COUNTA(A15:E15)=0,IF(AND(F15="",G15=""),0,1),IF(AND(ISTEXT(F15),F15=IF(COUNTA(A15:E15)=0,"",IF(NOT(AND(ISTEXT(A15),LEN(A15)=8,EXACT(LEFT(A15,4),"SAL-"),ISNUMBER(FIND(MID(A15,5,1)&amp;"x","0x1x2x3x4x5x6x7x8x9x")),ISNUMBER(FIND(MID(A15,6,1)&amp;"x","0x1x2x3x4x5x6x7x8x9x")),ISNUMBER(FIND(MID(A15,7,1)&amp;"x","0x1x2x3x4x5x6x7x8x9x")),ISNUMBER(FIND(MID(A15,8,1)&amp;"x","0x1x2x3x4x5x6x7x8x9x")))),"元明細IDはSAL-と半角数字4桁",IF(COUNTIFS($A$8:$A$57,A15)&gt;1,"元明細IDが重複",IF(NOT(AND(ISTEXT(B15),LEN(B15)=8,EXACT(LEFT(B15,4),"SKU-"),ISNUMBER(FIND(MID(B15,5,1)&amp;"x","0x1x2x3x4x5x6x7x8x9x")),ISNUMBER(FIND(MID(B15,6,1)&amp;"x","0x1x2x3x4x5x6x7x8x9x")),ISNUMBER(FIND(MID(B15,7,1)&amp;"x","0x1x2x3x4x5x6x7x8x9x")),ISNUMBER(FIND(MID(B15,8,1)&amp;"x","0x1x2x3x4x5x6x7x8x9x")))),"品目IDはSKU-と半角数字4桁",IF(NOT(IF(ISNUMBER(C15),AND(C15&gt;=43831,C15&lt;=73050,C15=INT(C15)),FALSE())),"出荷日は時刻なしで必須",IF(NOT(IF(ISNUMBER(D15),AND(D15&gt;=1,D15&lt;=1000000,D15=INT(D15)),FALSE())),"出荷数は1〜100万個の整数",IF(NOT(IF(ISNUMBER(E15),AND(E15&gt;=43831,E15&lt;=73050,E15=INT(E15)),FALSE())),"原資料確認日は時刻なしで必須",IF(OR(C15&gt;E15,E15&gt;返品の確認!$B$3),"出荷日≦原資料確認日≦基準日","確認済み")))))))),ISNUMBER(G15),G15=IF(F15="確認済み",0,1)),0,1))</f>
        <v>0</v>
      </c>
    </row>
    <row r="16" customFormat="false" ht="32" hidden="false" customHeight="true" outlineLevel="0" collapsed="false">
      <c r="A16" s="9" t="s">
        <v>77</v>
      </c>
      <c r="B16" s="9" t="s">
        <v>121</v>
      </c>
      <c r="C16" s="4" t="n">
        <v>46296</v>
      </c>
      <c r="D16" s="14" t="n">
        <v>10</v>
      </c>
      <c r="E16" s="4" t="n">
        <v>46326</v>
      </c>
      <c r="F16" s="8" t="str">
        <f aca="false">IF(COUNTA(A16:E16)=0,"",IF(NOT(AND(ISTEXT(A16),LEN(A16)=8,EXACT(LEFT(A16,4),"SAL-"),ISNUMBER(FIND(MID(A16,5,1)&amp;"x","0x1x2x3x4x5x6x7x8x9x")),ISNUMBER(FIND(MID(A16,6,1)&amp;"x","0x1x2x3x4x5x6x7x8x9x")),ISNUMBER(FIND(MID(A16,7,1)&amp;"x","0x1x2x3x4x5x6x7x8x9x")),ISNUMBER(FIND(MID(A16,8,1)&amp;"x","0x1x2x3x4x5x6x7x8x9x")))),"元明細IDはSAL-と半角数字4桁",IF(COUNTIFS($A$8:$A$57,A16)&gt;1,"元明細IDが重複",IF(NOT(AND(ISTEXT(B16),LEN(B16)=8,EXACT(LEFT(B16,4),"SKU-"),ISNUMBER(FIND(MID(B16,5,1)&amp;"x","0x1x2x3x4x5x6x7x8x9x")),ISNUMBER(FIND(MID(B16,6,1)&amp;"x","0x1x2x3x4x5x6x7x8x9x")),ISNUMBER(FIND(MID(B16,7,1)&amp;"x","0x1x2x3x4x5x6x7x8x9x")),ISNUMBER(FIND(MID(B16,8,1)&amp;"x","0x1x2x3x4x5x6x7x8x9x")))),"品目IDはSKU-と半角数字4桁",IF(NOT(IF(ISNUMBER(C16),AND(C16&gt;=43831,C16&lt;=73050,C16=INT(C16)),FALSE())),"出荷日は時刻なしで必須",IF(NOT(IF(ISNUMBER(D16),AND(D16&gt;=1,D16&lt;=1000000,D16=INT(D16)),FALSE())),"出荷数は1〜100万個の整数",IF(NOT(IF(ISNUMBER(E16),AND(E16&gt;=43831,E16&lt;=73050,E16=INT(E16)),FALSE())),"原資料確認日は時刻なしで必須",IF(OR(C16&gt;E16,E16&gt;返品の確認!$B$3),"出荷日≦原資料確認日≦基準日","確認済み"))))))))</f>
        <v>確認済み</v>
      </c>
      <c r="G16" s="1" t="n">
        <f aca="false">IF(F16="","",IF(F16="確認済み",0,1))</f>
        <v>0</v>
      </c>
      <c r="H16" s="1" t="n">
        <f aca="false">IF(COUNTA(A16:E16)=0,IF(AND(F16="",G16=""),0,1),IF(AND(ISTEXT(F16),F16=IF(COUNTA(A16:E16)=0,"",IF(NOT(AND(ISTEXT(A16),LEN(A16)=8,EXACT(LEFT(A16,4),"SAL-"),ISNUMBER(FIND(MID(A16,5,1)&amp;"x","0x1x2x3x4x5x6x7x8x9x")),ISNUMBER(FIND(MID(A16,6,1)&amp;"x","0x1x2x3x4x5x6x7x8x9x")),ISNUMBER(FIND(MID(A16,7,1)&amp;"x","0x1x2x3x4x5x6x7x8x9x")),ISNUMBER(FIND(MID(A16,8,1)&amp;"x","0x1x2x3x4x5x6x7x8x9x")))),"元明細IDはSAL-と半角数字4桁",IF(COUNTIFS($A$8:$A$57,A16)&gt;1,"元明細IDが重複",IF(NOT(AND(ISTEXT(B16),LEN(B16)=8,EXACT(LEFT(B16,4),"SKU-"),ISNUMBER(FIND(MID(B16,5,1)&amp;"x","0x1x2x3x4x5x6x7x8x9x")),ISNUMBER(FIND(MID(B16,6,1)&amp;"x","0x1x2x3x4x5x6x7x8x9x")),ISNUMBER(FIND(MID(B16,7,1)&amp;"x","0x1x2x3x4x5x6x7x8x9x")),ISNUMBER(FIND(MID(B16,8,1)&amp;"x","0x1x2x3x4x5x6x7x8x9x")))),"品目IDはSKU-と半角数字4桁",IF(NOT(IF(ISNUMBER(C16),AND(C16&gt;=43831,C16&lt;=73050,C16=INT(C16)),FALSE())),"出荷日は時刻なしで必須",IF(NOT(IF(ISNUMBER(D16),AND(D16&gt;=1,D16&lt;=1000000,D16=INT(D16)),FALSE())),"出荷数は1〜100万個の整数",IF(NOT(IF(ISNUMBER(E16),AND(E16&gt;=43831,E16&lt;=73050,E16=INT(E16)),FALSE())),"原資料確認日は時刻なしで必須",IF(OR(C16&gt;E16,E16&gt;返品の確認!$B$3),"出荷日≦原資料確認日≦基準日","確認済み")))))))),ISNUMBER(G16),G16=IF(F16="確認済み",0,1)),0,1))</f>
        <v>0</v>
      </c>
    </row>
    <row r="17" customFormat="false" ht="32" hidden="false" customHeight="true" outlineLevel="0" collapsed="false">
      <c r="A17" s="9" t="s">
        <v>79</v>
      </c>
      <c r="B17" s="9" t="s">
        <v>122</v>
      </c>
      <c r="C17" s="4" t="n">
        <v>46296</v>
      </c>
      <c r="D17" s="14" t="n">
        <v>10</v>
      </c>
      <c r="E17" s="4" t="n">
        <v>46326</v>
      </c>
      <c r="F17" s="8" t="str">
        <f aca="false">IF(COUNTA(A17:E17)=0,"",IF(NOT(AND(ISTEXT(A17),LEN(A17)=8,EXACT(LEFT(A17,4),"SAL-"),ISNUMBER(FIND(MID(A17,5,1)&amp;"x","0x1x2x3x4x5x6x7x8x9x")),ISNUMBER(FIND(MID(A17,6,1)&amp;"x","0x1x2x3x4x5x6x7x8x9x")),ISNUMBER(FIND(MID(A17,7,1)&amp;"x","0x1x2x3x4x5x6x7x8x9x")),ISNUMBER(FIND(MID(A17,8,1)&amp;"x","0x1x2x3x4x5x6x7x8x9x")))),"元明細IDはSAL-と半角数字4桁",IF(COUNTIFS($A$8:$A$57,A17)&gt;1,"元明細IDが重複",IF(NOT(AND(ISTEXT(B17),LEN(B17)=8,EXACT(LEFT(B17,4),"SKU-"),ISNUMBER(FIND(MID(B17,5,1)&amp;"x","0x1x2x3x4x5x6x7x8x9x")),ISNUMBER(FIND(MID(B17,6,1)&amp;"x","0x1x2x3x4x5x6x7x8x9x")),ISNUMBER(FIND(MID(B17,7,1)&amp;"x","0x1x2x3x4x5x6x7x8x9x")),ISNUMBER(FIND(MID(B17,8,1)&amp;"x","0x1x2x3x4x5x6x7x8x9x")))),"品目IDはSKU-と半角数字4桁",IF(NOT(IF(ISNUMBER(C17),AND(C17&gt;=43831,C17&lt;=73050,C17=INT(C17)),FALSE())),"出荷日は時刻なしで必須",IF(NOT(IF(ISNUMBER(D17),AND(D17&gt;=1,D17&lt;=1000000,D17=INT(D17)),FALSE())),"出荷数は1〜100万個の整数",IF(NOT(IF(ISNUMBER(E17),AND(E17&gt;=43831,E17&lt;=73050,E17=INT(E17)),FALSE())),"原資料確認日は時刻なしで必須",IF(OR(C17&gt;E17,E17&gt;返品の確認!$B$3),"出荷日≦原資料確認日≦基準日","確認済み"))))))))</f>
        <v>確認済み</v>
      </c>
      <c r="G17" s="1" t="n">
        <f aca="false">IF(F17="","",IF(F17="確認済み",0,1))</f>
        <v>0</v>
      </c>
      <c r="H17" s="1" t="n">
        <f aca="false">IF(COUNTA(A17:E17)=0,IF(AND(F17="",G17=""),0,1),IF(AND(ISTEXT(F17),F17=IF(COUNTA(A17:E17)=0,"",IF(NOT(AND(ISTEXT(A17),LEN(A17)=8,EXACT(LEFT(A17,4),"SAL-"),ISNUMBER(FIND(MID(A17,5,1)&amp;"x","0x1x2x3x4x5x6x7x8x9x")),ISNUMBER(FIND(MID(A17,6,1)&amp;"x","0x1x2x3x4x5x6x7x8x9x")),ISNUMBER(FIND(MID(A17,7,1)&amp;"x","0x1x2x3x4x5x6x7x8x9x")),ISNUMBER(FIND(MID(A17,8,1)&amp;"x","0x1x2x3x4x5x6x7x8x9x")))),"元明細IDはSAL-と半角数字4桁",IF(COUNTIFS($A$8:$A$57,A17)&gt;1,"元明細IDが重複",IF(NOT(AND(ISTEXT(B17),LEN(B17)=8,EXACT(LEFT(B17,4),"SKU-"),ISNUMBER(FIND(MID(B17,5,1)&amp;"x","0x1x2x3x4x5x6x7x8x9x")),ISNUMBER(FIND(MID(B17,6,1)&amp;"x","0x1x2x3x4x5x6x7x8x9x")),ISNUMBER(FIND(MID(B17,7,1)&amp;"x","0x1x2x3x4x5x6x7x8x9x")),ISNUMBER(FIND(MID(B17,8,1)&amp;"x","0x1x2x3x4x5x6x7x8x9x")))),"品目IDはSKU-と半角数字4桁",IF(NOT(IF(ISNUMBER(C17),AND(C17&gt;=43831,C17&lt;=73050,C17=INT(C17)),FALSE())),"出荷日は時刻なしで必須",IF(NOT(IF(ISNUMBER(D17),AND(D17&gt;=1,D17&lt;=1000000,D17=INT(D17)),FALSE())),"出荷数は1〜100万個の整数",IF(NOT(IF(ISNUMBER(E17),AND(E17&gt;=43831,E17&lt;=73050,E17=INT(E17)),FALSE())),"原資料確認日は時刻なしで必須",IF(OR(C17&gt;E17,E17&gt;返品の確認!$B$3),"出荷日≦原資料確認日≦基準日","確認済み")))))))),ISNUMBER(G17),G17=IF(F17="確認済み",0,1)),0,1))</f>
        <v>0</v>
      </c>
    </row>
    <row r="18" customFormat="false" ht="32" hidden="false" customHeight="true" outlineLevel="0" collapsed="false">
      <c r="A18" s="9" t="s">
        <v>81</v>
      </c>
      <c r="B18" s="9" t="s">
        <v>123</v>
      </c>
      <c r="C18" s="4" t="n">
        <v>46296</v>
      </c>
      <c r="D18" s="14" t="n">
        <v>10</v>
      </c>
      <c r="E18" s="4" t="n">
        <v>46326</v>
      </c>
      <c r="F18" s="8" t="str">
        <f aca="false">IF(COUNTA(A18:E18)=0,"",IF(NOT(AND(ISTEXT(A18),LEN(A18)=8,EXACT(LEFT(A18,4),"SAL-"),ISNUMBER(FIND(MID(A18,5,1)&amp;"x","0x1x2x3x4x5x6x7x8x9x")),ISNUMBER(FIND(MID(A18,6,1)&amp;"x","0x1x2x3x4x5x6x7x8x9x")),ISNUMBER(FIND(MID(A18,7,1)&amp;"x","0x1x2x3x4x5x6x7x8x9x")),ISNUMBER(FIND(MID(A18,8,1)&amp;"x","0x1x2x3x4x5x6x7x8x9x")))),"元明細IDはSAL-と半角数字4桁",IF(COUNTIFS($A$8:$A$57,A18)&gt;1,"元明細IDが重複",IF(NOT(AND(ISTEXT(B18),LEN(B18)=8,EXACT(LEFT(B18,4),"SKU-"),ISNUMBER(FIND(MID(B18,5,1)&amp;"x","0x1x2x3x4x5x6x7x8x9x")),ISNUMBER(FIND(MID(B18,6,1)&amp;"x","0x1x2x3x4x5x6x7x8x9x")),ISNUMBER(FIND(MID(B18,7,1)&amp;"x","0x1x2x3x4x5x6x7x8x9x")),ISNUMBER(FIND(MID(B18,8,1)&amp;"x","0x1x2x3x4x5x6x7x8x9x")))),"品目IDはSKU-と半角数字4桁",IF(NOT(IF(ISNUMBER(C18),AND(C18&gt;=43831,C18&lt;=73050,C18=INT(C18)),FALSE())),"出荷日は時刻なしで必須",IF(NOT(IF(ISNUMBER(D18),AND(D18&gt;=1,D18&lt;=1000000,D18=INT(D18)),FALSE())),"出荷数は1〜100万個の整数",IF(NOT(IF(ISNUMBER(E18),AND(E18&gt;=43831,E18&lt;=73050,E18=INT(E18)),FALSE())),"原資料確認日は時刻なしで必須",IF(OR(C18&gt;E18,E18&gt;返品の確認!$B$3),"出荷日≦原資料確認日≦基準日","確認済み"))))))))</f>
        <v>確認済み</v>
      </c>
      <c r="G18" s="1" t="n">
        <f aca="false">IF(F18="","",IF(F18="確認済み",0,1))</f>
        <v>0</v>
      </c>
      <c r="H18" s="1" t="n">
        <f aca="false">IF(COUNTA(A18:E18)=0,IF(AND(F18="",G18=""),0,1),IF(AND(ISTEXT(F18),F18=IF(COUNTA(A18:E18)=0,"",IF(NOT(AND(ISTEXT(A18),LEN(A18)=8,EXACT(LEFT(A18,4),"SAL-"),ISNUMBER(FIND(MID(A18,5,1)&amp;"x","0x1x2x3x4x5x6x7x8x9x")),ISNUMBER(FIND(MID(A18,6,1)&amp;"x","0x1x2x3x4x5x6x7x8x9x")),ISNUMBER(FIND(MID(A18,7,1)&amp;"x","0x1x2x3x4x5x6x7x8x9x")),ISNUMBER(FIND(MID(A18,8,1)&amp;"x","0x1x2x3x4x5x6x7x8x9x")))),"元明細IDはSAL-と半角数字4桁",IF(COUNTIFS($A$8:$A$57,A18)&gt;1,"元明細IDが重複",IF(NOT(AND(ISTEXT(B18),LEN(B18)=8,EXACT(LEFT(B18,4),"SKU-"),ISNUMBER(FIND(MID(B18,5,1)&amp;"x","0x1x2x3x4x5x6x7x8x9x")),ISNUMBER(FIND(MID(B18,6,1)&amp;"x","0x1x2x3x4x5x6x7x8x9x")),ISNUMBER(FIND(MID(B18,7,1)&amp;"x","0x1x2x3x4x5x6x7x8x9x")),ISNUMBER(FIND(MID(B18,8,1)&amp;"x","0x1x2x3x4x5x6x7x8x9x")))),"品目IDはSKU-と半角数字4桁",IF(NOT(IF(ISNUMBER(C18),AND(C18&gt;=43831,C18&lt;=73050,C18=INT(C18)),FALSE())),"出荷日は時刻なしで必須",IF(NOT(IF(ISNUMBER(D18),AND(D18&gt;=1,D18&lt;=1000000,D18=INT(D18)),FALSE())),"出荷数は1〜100万個の整数",IF(NOT(IF(ISNUMBER(E18),AND(E18&gt;=43831,E18&lt;=73050,E18=INT(E18)),FALSE())),"原資料確認日は時刻なしで必須",IF(OR(C18&gt;E18,E18&gt;返品の確認!$B$3),"出荷日≦原資料確認日≦基準日","確認済み")))))))),ISNUMBER(G18),G18=IF(F18="確認済み",0,1)),0,1))</f>
        <v>0</v>
      </c>
    </row>
    <row r="19" customFormat="false" ht="32" hidden="false" customHeight="true" outlineLevel="0" collapsed="false">
      <c r="A19" s="9"/>
      <c r="B19" s="9"/>
      <c r="C19" s="4"/>
      <c r="D19" s="14"/>
      <c r="E19" s="4"/>
      <c r="F19" s="8" t="str">
        <f aca="false">IF(COUNTA(A19:E19)=0,"",IF(NOT(AND(ISTEXT(A19),LEN(A19)=8,EXACT(LEFT(A19,4),"SAL-"),ISNUMBER(FIND(MID(A19,5,1)&amp;"x","0x1x2x3x4x5x6x7x8x9x")),ISNUMBER(FIND(MID(A19,6,1)&amp;"x","0x1x2x3x4x5x6x7x8x9x")),ISNUMBER(FIND(MID(A19,7,1)&amp;"x","0x1x2x3x4x5x6x7x8x9x")),ISNUMBER(FIND(MID(A19,8,1)&amp;"x","0x1x2x3x4x5x6x7x8x9x")))),"元明細IDはSAL-と半角数字4桁",IF(COUNTIFS($A$8:$A$57,A19)&gt;1,"元明細IDが重複",IF(NOT(AND(ISTEXT(B19),LEN(B19)=8,EXACT(LEFT(B19,4),"SKU-"),ISNUMBER(FIND(MID(B19,5,1)&amp;"x","0x1x2x3x4x5x6x7x8x9x")),ISNUMBER(FIND(MID(B19,6,1)&amp;"x","0x1x2x3x4x5x6x7x8x9x")),ISNUMBER(FIND(MID(B19,7,1)&amp;"x","0x1x2x3x4x5x6x7x8x9x")),ISNUMBER(FIND(MID(B19,8,1)&amp;"x","0x1x2x3x4x5x6x7x8x9x")))),"品目IDはSKU-と半角数字4桁",IF(NOT(IF(ISNUMBER(C19),AND(C19&gt;=43831,C19&lt;=73050,C19=INT(C19)),FALSE())),"出荷日は時刻なしで必須",IF(NOT(IF(ISNUMBER(D19),AND(D19&gt;=1,D19&lt;=1000000,D19=INT(D19)),FALSE())),"出荷数は1〜100万個の整数",IF(NOT(IF(ISNUMBER(E19),AND(E19&gt;=43831,E19&lt;=73050,E19=INT(E19)),FALSE())),"原資料確認日は時刻なしで必須",IF(OR(C19&gt;E19,E19&gt;返品の確認!$B$3),"出荷日≦原資料確認日≦基準日","確認済み"))))))))</f>
        <v/>
      </c>
      <c r="G19" s="1" t="str">
        <f aca="false">IF(F19="","",IF(F19="確認済み",0,1))</f>
        <v/>
      </c>
      <c r="H19" s="1" t="n">
        <f aca="false">IF(COUNTA(A19:E19)=0,IF(AND(F19="",G19=""),0,1),IF(AND(ISTEXT(F19),F19=IF(COUNTA(A19:E19)=0,"",IF(NOT(AND(ISTEXT(A19),LEN(A19)=8,EXACT(LEFT(A19,4),"SAL-"),ISNUMBER(FIND(MID(A19,5,1)&amp;"x","0x1x2x3x4x5x6x7x8x9x")),ISNUMBER(FIND(MID(A19,6,1)&amp;"x","0x1x2x3x4x5x6x7x8x9x")),ISNUMBER(FIND(MID(A19,7,1)&amp;"x","0x1x2x3x4x5x6x7x8x9x")),ISNUMBER(FIND(MID(A19,8,1)&amp;"x","0x1x2x3x4x5x6x7x8x9x")))),"元明細IDはSAL-と半角数字4桁",IF(COUNTIFS($A$8:$A$57,A19)&gt;1,"元明細IDが重複",IF(NOT(AND(ISTEXT(B19),LEN(B19)=8,EXACT(LEFT(B19,4),"SKU-"),ISNUMBER(FIND(MID(B19,5,1)&amp;"x","0x1x2x3x4x5x6x7x8x9x")),ISNUMBER(FIND(MID(B19,6,1)&amp;"x","0x1x2x3x4x5x6x7x8x9x")),ISNUMBER(FIND(MID(B19,7,1)&amp;"x","0x1x2x3x4x5x6x7x8x9x")),ISNUMBER(FIND(MID(B19,8,1)&amp;"x","0x1x2x3x4x5x6x7x8x9x")))),"品目IDはSKU-と半角数字4桁",IF(NOT(IF(ISNUMBER(C19),AND(C19&gt;=43831,C19&lt;=73050,C19=INT(C19)),FALSE())),"出荷日は時刻なしで必須",IF(NOT(IF(ISNUMBER(D19),AND(D19&gt;=1,D19&lt;=1000000,D19=INT(D19)),FALSE())),"出荷数は1〜100万個の整数",IF(NOT(IF(ISNUMBER(E19),AND(E19&gt;=43831,E19&lt;=73050,E19=INT(E19)),FALSE())),"原資料確認日は時刻なしで必須",IF(OR(C19&gt;E19,E19&gt;返品の確認!$B$3),"出荷日≦原資料確認日≦基準日","確認済み")))))))),ISNUMBER(G19),G19=IF(F19="確認済み",0,1)),0,1))</f>
        <v>0</v>
      </c>
    </row>
    <row r="20" customFormat="false" ht="32" hidden="false" customHeight="true" outlineLevel="0" collapsed="false">
      <c r="A20" s="9"/>
      <c r="B20" s="9"/>
      <c r="C20" s="4"/>
      <c r="D20" s="14"/>
      <c r="E20" s="4"/>
      <c r="F20" s="8" t="str">
        <f aca="false">IF(COUNTA(A20:E20)=0,"",IF(NOT(AND(ISTEXT(A20),LEN(A20)=8,EXACT(LEFT(A20,4),"SAL-"),ISNUMBER(FIND(MID(A20,5,1)&amp;"x","0x1x2x3x4x5x6x7x8x9x")),ISNUMBER(FIND(MID(A20,6,1)&amp;"x","0x1x2x3x4x5x6x7x8x9x")),ISNUMBER(FIND(MID(A20,7,1)&amp;"x","0x1x2x3x4x5x6x7x8x9x")),ISNUMBER(FIND(MID(A20,8,1)&amp;"x","0x1x2x3x4x5x6x7x8x9x")))),"元明細IDはSAL-と半角数字4桁",IF(COUNTIFS($A$8:$A$57,A20)&gt;1,"元明細IDが重複",IF(NOT(AND(ISTEXT(B20),LEN(B20)=8,EXACT(LEFT(B20,4),"SKU-"),ISNUMBER(FIND(MID(B20,5,1)&amp;"x","0x1x2x3x4x5x6x7x8x9x")),ISNUMBER(FIND(MID(B20,6,1)&amp;"x","0x1x2x3x4x5x6x7x8x9x")),ISNUMBER(FIND(MID(B20,7,1)&amp;"x","0x1x2x3x4x5x6x7x8x9x")),ISNUMBER(FIND(MID(B20,8,1)&amp;"x","0x1x2x3x4x5x6x7x8x9x")))),"品目IDはSKU-と半角数字4桁",IF(NOT(IF(ISNUMBER(C20),AND(C20&gt;=43831,C20&lt;=73050,C20=INT(C20)),FALSE())),"出荷日は時刻なしで必須",IF(NOT(IF(ISNUMBER(D20),AND(D20&gt;=1,D20&lt;=1000000,D20=INT(D20)),FALSE())),"出荷数は1〜100万個の整数",IF(NOT(IF(ISNUMBER(E20),AND(E20&gt;=43831,E20&lt;=73050,E20=INT(E20)),FALSE())),"原資料確認日は時刻なしで必須",IF(OR(C20&gt;E20,E20&gt;返品の確認!$B$3),"出荷日≦原資料確認日≦基準日","確認済み"))))))))</f>
        <v/>
      </c>
      <c r="G20" s="1" t="str">
        <f aca="false">IF(F20="","",IF(F20="確認済み",0,1))</f>
        <v/>
      </c>
      <c r="H20" s="1" t="n">
        <f aca="false">IF(COUNTA(A20:E20)=0,IF(AND(F20="",G20=""),0,1),IF(AND(ISTEXT(F20),F20=IF(COUNTA(A20:E20)=0,"",IF(NOT(AND(ISTEXT(A20),LEN(A20)=8,EXACT(LEFT(A20,4),"SAL-"),ISNUMBER(FIND(MID(A20,5,1)&amp;"x","0x1x2x3x4x5x6x7x8x9x")),ISNUMBER(FIND(MID(A20,6,1)&amp;"x","0x1x2x3x4x5x6x7x8x9x")),ISNUMBER(FIND(MID(A20,7,1)&amp;"x","0x1x2x3x4x5x6x7x8x9x")),ISNUMBER(FIND(MID(A20,8,1)&amp;"x","0x1x2x3x4x5x6x7x8x9x")))),"元明細IDはSAL-と半角数字4桁",IF(COUNTIFS($A$8:$A$57,A20)&gt;1,"元明細IDが重複",IF(NOT(AND(ISTEXT(B20),LEN(B20)=8,EXACT(LEFT(B20,4),"SKU-"),ISNUMBER(FIND(MID(B20,5,1)&amp;"x","0x1x2x3x4x5x6x7x8x9x")),ISNUMBER(FIND(MID(B20,6,1)&amp;"x","0x1x2x3x4x5x6x7x8x9x")),ISNUMBER(FIND(MID(B20,7,1)&amp;"x","0x1x2x3x4x5x6x7x8x9x")),ISNUMBER(FIND(MID(B20,8,1)&amp;"x","0x1x2x3x4x5x6x7x8x9x")))),"品目IDはSKU-と半角数字4桁",IF(NOT(IF(ISNUMBER(C20),AND(C20&gt;=43831,C20&lt;=73050,C20=INT(C20)),FALSE())),"出荷日は時刻なしで必須",IF(NOT(IF(ISNUMBER(D20),AND(D20&gt;=1,D20&lt;=1000000,D20=INT(D20)),FALSE())),"出荷数は1〜100万個の整数",IF(NOT(IF(ISNUMBER(E20),AND(E20&gt;=43831,E20&lt;=73050,E20=INT(E20)),FALSE())),"原資料確認日は時刻なしで必須",IF(OR(C20&gt;E20,E20&gt;返品の確認!$B$3),"出荷日≦原資料確認日≦基準日","確認済み")))))))),ISNUMBER(G20),G20=IF(F20="確認済み",0,1)),0,1))</f>
        <v>0</v>
      </c>
    </row>
    <row r="21" customFormat="false" ht="32" hidden="false" customHeight="true" outlineLevel="0" collapsed="false">
      <c r="A21" s="9"/>
      <c r="B21" s="9"/>
      <c r="C21" s="4"/>
      <c r="D21" s="14"/>
      <c r="E21" s="4"/>
      <c r="F21" s="8" t="str">
        <f aca="false">IF(COUNTA(A21:E21)=0,"",IF(NOT(AND(ISTEXT(A21),LEN(A21)=8,EXACT(LEFT(A21,4),"SAL-"),ISNUMBER(FIND(MID(A21,5,1)&amp;"x","0x1x2x3x4x5x6x7x8x9x")),ISNUMBER(FIND(MID(A21,6,1)&amp;"x","0x1x2x3x4x5x6x7x8x9x")),ISNUMBER(FIND(MID(A21,7,1)&amp;"x","0x1x2x3x4x5x6x7x8x9x")),ISNUMBER(FIND(MID(A21,8,1)&amp;"x","0x1x2x3x4x5x6x7x8x9x")))),"元明細IDはSAL-と半角数字4桁",IF(COUNTIFS($A$8:$A$57,A21)&gt;1,"元明細IDが重複",IF(NOT(AND(ISTEXT(B21),LEN(B21)=8,EXACT(LEFT(B21,4),"SKU-"),ISNUMBER(FIND(MID(B21,5,1)&amp;"x","0x1x2x3x4x5x6x7x8x9x")),ISNUMBER(FIND(MID(B21,6,1)&amp;"x","0x1x2x3x4x5x6x7x8x9x")),ISNUMBER(FIND(MID(B21,7,1)&amp;"x","0x1x2x3x4x5x6x7x8x9x")),ISNUMBER(FIND(MID(B21,8,1)&amp;"x","0x1x2x3x4x5x6x7x8x9x")))),"品目IDはSKU-と半角数字4桁",IF(NOT(IF(ISNUMBER(C21),AND(C21&gt;=43831,C21&lt;=73050,C21=INT(C21)),FALSE())),"出荷日は時刻なしで必須",IF(NOT(IF(ISNUMBER(D21),AND(D21&gt;=1,D21&lt;=1000000,D21=INT(D21)),FALSE())),"出荷数は1〜100万個の整数",IF(NOT(IF(ISNUMBER(E21),AND(E21&gt;=43831,E21&lt;=73050,E21=INT(E21)),FALSE())),"原資料確認日は時刻なしで必須",IF(OR(C21&gt;E21,E21&gt;返品の確認!$B$3),"出荷日≦原資料確認日≦基準日","確認済み"))))))))</f>
        <v/>
      </c>
      <c r="G21" s="1" t="str">
        <f aca="false">IF(F21="","",IF(F21="確認済み",0,1))</f>
        <v/>
      </c>
      <c r="H21" s="1" t="n">
        <f aca="false">IF(COUNTA(A21:E21)=0,IF(AND(F21="",G21=""),0,1),IF(AND(ISTEXT(F21),F21=IF(COUNTA(A21:E21)=0,"",IF(NOT(AND(ISTEXT(A21),LEN(A21)=8,EXACT(LEFT(A21,4),"SAL-"),ISNUMBER(FIND(MID(A21,5,1)&amp;"x","0x1x2x3x4x5x6x7x8x9x")),ISNUMBER(FIND(MID(A21,6,1)&amp;"x","0x1x2x3x4x5x6x7x8x9x")),ISNUMBER(FIND(MID(A21,7,1)&amp;"x","0x1x2x3x4x5x6x7x8x9x")),ISNUMBER(FIND(MID(A21,8,1)&amp;"x","0x1x2x3x4x5x6x7x8x9x")))),"元明細IDはSAL-と半角数字4桁",IF(COUNTIFS($A$8:$A$57,A21)&gt;1,"元明細IDが重複",IF(NOT(AND(ISTEXT(B21),LEN(B21)=8,EXACT(LEFT(B21,4),"SKU-"),ISNUMBER(FIND(MID(B21,5,1)&amp;"x","0x1x2x3x4x5x6x7x8x9x")),ISNUMBER(FIND(MID(B21,6,1)&amp;"x","0x1x2x3x4x5x6x7x8x9x")),ISNUMBER(FIND(MID(B21,7,1)&amp;"x","0x1x2x3x4x5x6x7x8x9x")),ISNUMBER(FIND(MID(B21,8,1)&amp;"x","0x1x2x3x4x5x6x7x8x9x")))),"品目IDはSKU-と半角数字4桁",IF(NOT(IF(ISNUMBER(C21),AND(C21&gt;=43831,C21&lt;=73050,C21=INT(C21)),FALSE())),"出荷日は時刻なしで必須",IF(NOT(IF(ISNUMBER(D21),AND(D21&gt;=1,D21&lt;=1000000,D21=INT(D21)),FALSE())),"出荷数は1〜100万個の整数",IF(NOT(IF(ISNUMBER(E21),AND(E21&gt;=43831,E21&lt;=73050,E21=INT(E21)),FALSE())),"原資料確認日は時刻なしで必須",IF(OR(C21&gt;E21,E21&gt;返品の確認!$B$3),"出荷日≦原資料確認日≦基準日","確認済み")))))))),ISNUMBER(G21),G21=IF(F21="確認済み",0,1)),0,1))</f>
        <v>0</v>
      </c>
    </row>
    <row r="22" customFormat="false" ht="32" hidden="false" customHeight="true" outlineLevel="0" collapsed="false">
      <c r="A22" s="9"/>
      <c r="B22" s="9"/>
      <c r="C22" s="4"/>
      <c r="D22" s="14"/>
      <c r="E22" s="4"/>
      <c r="F22" s="8" t="str">
        <f aca="false">IF(COUNTA(A22:E22)=0,"",IF(NOT(AND(ISTEXT(A22),LEN(A22)=8,EXACT(LEFT(A22,4),"SAL-"),ISNUMBER(FIND(MID(A22,5,1)&amp;"x","0x1x2x3x4x5x6x7x8x9x")),ISNUMBER(FIND(MID(A22,6,1)&amp;"x","0x1x2x3x4x5x6x7x8x9x")),ISNUMBER(FIND(MID(A22,7,1)&amp;"x","0x1x2x3x4x5x6x7x8x9x")),ISNUMBER(FIND(MID(A22,8,1)&amp;"x","0x1x2x3x4x5x6x7x8x9x")))),"元明細IDはSAL-と半角数字4桁",IF(COUNTIFS($A$8:$A$57,A22)&gt;1,"元明細IDが重複",IF(NOT(AND(ISTEXT(B22),LEN(B22)=8,EXACT(LEFT(B22,4),"SKU-"),ISNUMBER(FIND(MID(B22,5,1)&amp;"x","0x1x2x3x4x5x6x7x8x9x")),ISNUMBER(FIND(MID(B22,6,1)&amp;"x","0x1x2x3x4x5x6x7x8x9x")),ISNUMBER(FIND(MID(B22,7,1)&amp;"x","0x1x2x3x4x5x6x7x8x9x")),ISNUMBER(FIND(MID(B22,8,1)&amp;"x","0x1x2x3x4x5x6x7x8x9x")))),"品目IDはSKU-と半角数字4桁",IF(NOT(IF(ISNUMBER(C22),AND(C22&gt;=43831,C22&lt;=73050,C22=INT(C22)),FALSE())),"出荷日は時刻なしで必須",IF(NOT(IF(ISNUMBER(D22),AND(D22&gt;=1,D22&lt;=1000000,D22=INT(D22)),FALSE())),"出荷数は1〜100万個の整数",IF(NOT(IF(ISNUMBER(E22),AND(E22&gt;=43831,E22&lt;=73050,E22=INT(E22)),FALSE())),"原資料確認日は時刻なしで必須",IF(OR(C22&gt;E22,E22&gt;返品の確認!$B$3),"出荷日≦原資料確認日≦基準日","確認済み"))))))))</f>
        <v/>
      </c>
      <c r="G22" s="1" t="str">
        <f aca="false">IF(F22="","",IF(F22="確認済み",0,1))</f>
        <v/>
      </c>
      <c r="H22" s="1" t="n">
        <f aca="false">IF(COUNTA(A22:E22)=0,IF(AND(F22="",G22=""),0,1),IF(AND(ISTEXT(F22),F22=IF(COUNTA(A22:E22)=0,"",IF(NOT(AND(ISTEXT(A22),LEN(A22)=8,EXACT(LEFT(A22,4),"SAL-"),ISNUMBER(FIND(MID(A22,5,1)&amp;"x","0x1x2x3x4x5x6x7x8x9x")),ISNUMBER(FIND(MID(A22,6,1)&amp;"x","0x1x2x3x4x5x6x7x8x9x")),ISNUMBER(FIND(MID(A22,7,1)&amp;"x","0x1x2x3x4x5x6x7x8x9x")),ISNUMBER(FIND(MID(A22,8,1)&amp;"x","0x1x2x3x4x5x6x7x8x9x")))),"元明細IDはSAL-と半角数字4桁",IF(COUNTIFS($A$8:$A$57,A22)&gt;1,"元明細IDが重複",IF(NOT(AND(ISTEXT(B22),LEN(B22)=8,EXACT(LEFT(B22,4),"SKU-"),ISNUMBER(FIND(MID(B22,5,1)&amp;"x","0x1x2x3x4x5x6x7x8x9x")),ISNUMBER(FIND(MID(B22,6,1)&amp;"x","0x1x2x3x4x5x6x7x8x9x")),ISNUMBER(FIND(MID(B22,7,1)&amp;"x","0x1x2x3x4x5x6x7x8x9x")),ISNUMBER(FIND(MID(B22,8,1)&amp;"x","0x1x2x3x4x5x6x7x8x9x")))),"品目IDはSKU-と半角数字4桁",IF(NOT(IF(ISNUMBER(C22),AND(C22&gt;=43831,C22&lt;=73050,C22=INT(C22)),FALSE())),"出荷日は時刻なしで必須",IF(NOT(IF(ISNUMBER(D22),AND(D22&gt;=1,D22&lt;=1000000,D22=INT(D22)),FALSE())),"出荷数は1〜100万個の整数",IF(NOT(IF(ISNUMBER(E22),AND(E22&gt;=43831,E22&lt;=73050,E22=INT(E22)),FALSE())),"原資料確認日は時刻なしで必須",IF(OR(C22&gt;E22,E22&gt;返品の確認!$B$3),"出荷日≦原資料確認日≦基準日","確認済み")))))))),ISNUMBER(G22),G22=IF(F22="確認済み",0,1)),0,1))</f>
        <v>0</v>
      </c>
    </row>
    <row r="23" customFormat="false" ht="32" hidden="false" customHeight="true" outlineLevel="0" collapsed="false">
      <c r="A23" s="9"/>
      <c r="B23" s="9"/>
      <c r="C23" s="4"/>
      <c r="D23" s="14"/>
      <c r="E23" s="4"/>
      <c r="F23" s="8" t="str">
        <f aca="false">IF(COUNTA(A23:E23)=0,"",IF(NOT(AND(ISTEXT(A23),LEN(A23)=8,EXACT(LEFT(A23,4),"SAL-"),ISNUMBER(FIND(MID(A23,5,1)&amp;"x","0x1x2x3x4x5x6x7x8x9x")),ISNUMBER(FIND(MID(A23,6,1)&amp;"x","0x1x2x3x4x5x6x7x8x9x")),ISNUMBER(FIND(MID(A23,7,1)&amp;"x","0x1x2x3x4x5x6x7x8x9x")),ISNUMBER(FIND(MID(A23,8,1)&amp;"x","0x1x2x3x4x5x6x7x8x9x")))),"元明細IDはSAL-と半角数字4桁",IF(COUNTIFS($A$8:$A$57,A23)&gt;1,"元明細IDが重複",IF(NOT(AND(ISTEXT(B23),LEN(B23)=8,EXACT(LEFT(B23,4),"SKU-"),ISNUMBER(FIND(MID(B23,5,1)&amp;"x","0x1x2x3x4x5x6x7x8x9x")),ISNUMBER(FIND(MID(B23,6,1)&amp;"x","0x1x2x3x4x5x6x7x8x9x")),ISNUMBER(FIND(MID(B23,7,1)&amp;"x","0x1x2x3x4x5x6x7x8x9x")),ISNUMBER(FIND(MID(B23,8,1)&amp;"x","0x1x2x3x4x5x6x7x8x9x")))),"品目IDはSKU-と半角数字4桁",IF(NOT(IF(ISNUMBER(C23),AND(C23&gt;=43831,C23&lt;=73050,C23=INT(C23)),FALSE())),"出荷日は時刻なしで必須",IF(NOT(IF(ISNUMBER(D23),AND(D23&gt;=1,D23&lt;=1000000,D23=INT(D23)),FALSE())),"出荷数は1〜100万個の整数",IF(NOT(IF(ISNUMBER(E23),AND(E23&gt;=43831,E23&lt;=73050,E23=INT(E23)),FALSE())),"原資料確認日は時刻なしで必須",IF(OR(C23&gt;E23,E23&gt;返品の確認!$B$3),"出荷日≦原資料確認日≦基準日","確認済み"))))))))</f>
        <v/>
      </c>
      <c r="G23" s="1" t="str">
        <f aca="false">IF(F23="","",IF(F23="確認済み",0,1))</f>
        <v/>
      </c>
      <c r="H23" s="1" t="n">
        <f aca="false">IF(COUNTA(A23:E23)=0,IF(AND(F23="",G23=""),0,1),IF(AND(ISTEXT(F23),F23=IF(COUNTA(A23:E23)=0,"",IF(NOT(AND(ISTEXT(A23),LEN(A23)=8,EXACT(LEFT(A23,4),"SAL-"),ISNUMBER(FIND(MID(A23,5,1)&amp;"x","0x1x2x3x4x5x6x7x8x9x")),ISNUMBER(FIND(MID(A23,6,1)&amp;"x","0x1x2x3x4x5x6x7x8x9x")),ISNUMBER(FIND(MID(A23,7,1)&amp;"x","0x1x2x3x4x5x6x7x8x9x")),ISNUMBER(FIND(MID(A23,8,1)&amp;"x","0x1x2x3x4x5x6x7x8x9x")))),"元明細IDはSAL-と半角数字4桁",IF(COUNTIFS($A$8:$A$57,A23)&gt;1,"元明細IDが重複",IF(NOT(AND(ISTEXT(B23),LEN(B23)=8,EXACT(LEFT(B23,4),"SKU-"),ISNUMBER(FIND(MID(B23,5,1)&amp;"x","0x1x2x3x4x5x6x7x8x9x")),ISNUMBER(FIND(MID(B23,6,1)&amp;"x","0x1x2x3x4x5x6x7x8x9x")),ISNUMBER(FIND(MID(B23,7,1)&amp;"x","0x1x2x3x4x5x6x7x8x9x")),ISNUMBER(FIND(MID(B23,8,1)&amp;"x","0x1x2x3x4x5x6x7x8x9x")))),"品目IDはSKU-と半角数字4桁",IF(NOT(IF(ISNUMBER(C23),AND(C23&gt;=43831,C23&lt;=73050,C23=INT(C23)),FALSE())),"出荷日は時刻なしで必須",IF(NOT(IF(ISNUMBER(D23),AND(D23&gt;=1,D23&lt;=1000000,D23=INT(D23)),FALSE())),"出荷数は1〜100万個の整数",IF(NOT(IF(ISNUMBER(E23),AND(E23&gt;=43831,E23&lt;=73050,E23=INT(E23)),FALSE())),"原資料確認日は時刻なしで必須",IF(OR(C23&gt;E23,E23&gt;返品の確認!$B$3),"出荷日≦原資料確認日≦基準日","確認済み")))))))),ISNUMBER(G23),G23=IF(F23="確認済み",0,1)),0,1))</f>
        <v>0</v>
      </c>
    </row>
    <row r="24" customFormat="false" ht="32" hidden="false" customHeight="true" outlineLevel="0" collapsed="false">
      <c r="A24" s="9"/>
      <c r="B24" s="9"/>
      <c r="C24" s="4"/>
      <c r="D24" s="14"/>
      <c r="E24" s="4"/>
      <c r="F24" s="8" t="str">
        <f aca="false">IF(COUNTA(A24:E24)=0,"",IF(NOT(AND(ISTEXT(A24),LEN(A24)=8,EXACT(LEFT(A24,4),"SAL-"),ISNUMBER(FIND(MID(A24,5,1)&amp;"x","0x1x2x3x4x5x6x7x8x9x")),ISNUMBER(FIND(MID(A24,6,1)&amp;"x","0x1x2x3x4x5x6x7x8x9x")),ISNUMBER(FIND(MID(A24,7,1)&amp;"x","0x1x2x3x4x5x6x7x8x9x")),ISNUMBER(FIND(MID(A24,8,1)&amp;"x","0x1x2x3x4x5x6x7x8x9x")))),"元明細IDはSAL-と半角数字4桁",IF(COUNTIFS($A$8:$A$57,A24)&gt;1,"元明細IDが重複",IF(NOT(AND(ISTEXT(B24),LEN(B24)=8,EXACT(LEFT(B24,4),"SKU-"),ISNUMBER(FIND(MID(B24,5,1)&amp;"x","0x1x2x3x4x5x6x7x8x9x")),ISNUMBER(FIND(MID(B24,6,1)&amp;"x","0x1x2x3x4x5x6x7x8x9x")),ISNUMBER(FIND(MID(B24,7,1)&amp;"x","0x1x2x3x4x5x6x7x8x9x")),ISNUMBER(FIND(MID(B24,8,1)&amp;"x","0x1x2x3x4x5x6x7x8x9x")))),"品目IDはSKU-と半角数字4桁",IF(NOT(IF(ISNUMBER(C24),AND(C24&gt;=43831,C24&lt;=73050,C24=INT(C24)),FALSE())),"出荷日は時刻なしで必須",IF(NOT(IF(ISNUMBER(D24),AND(D24&gt;=1,D24&lt;=1000000,D24=INT(D24)),FALSE())),"出荷数は1〜100万個の整数",IF(NOT(IF(ISNUMBER(E24),AND(E24&gt;=43831,E24&lt;=73050,E24=INT(E24)),FALSE())),"原資料確認日は時刻なしで必須",IF(OR(C24&gt;E24,E24&gt;返品の確認!$B$3),"出荷日≦原資料確認日≦基準日","確認済み"))))))))</f>
        <v/>
      </c>
      <c r="G24" s="1" t="str">
        <f aca="false">IF(F24="","",IF(F24="確認済み",0,1))</f>
        <v/>
      </c>
      <c r="H24" s="1" t="n">
        <f aca="false">IF(COUNTA(A24:E24)=0,IF(AND(F24="",G24=""),0,1),IF(AND(ISTEXT(F24),F24=IF(COUNTA(A24:E24)=0,"",IF(NOT(AND(ISTEXT(A24),LEN(A24)=8,EXACT(LEFT(A24,4),"SAL-"),ISNUMBER(FIND(MID(A24,5,1)&amp;"x","0x1x2x3x4x5x6x7x8x9x")),ISNUMBER(FIND(MID(A24,6,1)&amp;"x","0x1x2x3x4x5x6x7x8x9x")),ISNUMBER(FIND(MID(A24,7,1)&amp;"x","0x1x2x3x4x5x6x7x8x9x")),ISNUMBER(FIND(MID(A24,8,1)&amp;"x","0x1x2x3x4x5x6x7x8x9x")))),"元明細IDはSAL-と半角数字4桁",IF(COUNTIFS($A$8:$A$57,A24)&gt;1,"元明細IDが重複",IF(NOT(AND(ISTEXT(B24),LEN(B24)=8,EXACT(LEFT(B24,4),"SKU-"),ISNUMBER(FIND(MID(B24,5,1)&amp;"x","0x1x2x3x4x5x6x7x8x9x")),ISNUMBER(FIND(MID(B24,6,1)&amp;"x","0x1x2x3x4x5x6x7x8x9x")),ISNUMBER(FIND(MID(B24,7,1)&amp;"x","0x1x2x3x4x5x6x7x8x9x")),ISNUMBER(FIND(MID(B24,8,1)&amp;"x","0x1x2x3x4x5x6x7x8x9x")))),"品目IDはSKU-と半角数字4桁",IF(NOT(IF(ISNUMBER(C24),AND(C24&gt;=43831,C24&lt;=73050,C24=INT(C24)),FALSE())),"出荷日は時刻なしで必須",IF(NOT(IF(ISNUMBER(D24),AND(D24&gt;=1,D24&lt;=1000000,D24=INT(D24)),FALSE())),"出荷数は1〜100万個の整数",IF(NOT(IF(ISNUMBER(E24),AND(E24&gt;=43831,E24&lt;=73050,E24=INT(E24)),FALSE())),"原資料確認日は時刻なしで必須",IF(OR(C24&gt;E24,E24&gt;返品の確認!$B$3),"出荷日≦原資料確認日≦基準日","確認済み")))))))),ISNUMBER(G24),G24=IF(F24="確認済み",0,1)),0,1))</f>
        <v>0</v>
      </c>
    </row>
    <row r="25" customFormat="false" ht="32" hidden="false" customHeight="true" outlineLevel="0" collapsed="false">
      <c r="A25" s="9"/>
      <c r="B25" s="9"/>
      <c r="C25" s="4"/>
      <c r="D25" s="14"/>
      <c r="E25" s="4"/>
      <c r="F25" s="8" t="str">
        <f aca="false">IF(COUNTA(A25:E25)=0,"",IF(NOT(AND(ISTEXT(A25),LEN(A25)=8,EXACT(LEFT(A25,4),"SAL-"),ISNUMBER(FIND(MID(A25,5,1)&amp;"x","0x1x2x3x4x5x6x7x8x9x")),ISNUMBER(FIND(MID(A25,6,1)&amp;"x","0x1x2x3x4x5x6x7x8x9x")),ISNUMBER(FIND(MID(A25,7,1)&amp;"x","0x1x2x3x4x5x6x7x8x9x")),ISNUMBER(FIND(MID(A25,8,1)&amp;"x","0x1x2x3x4x5x6x7x8x9x")))),"元明細IDはSAL-と半角数字4桁",IF(COUNTIFS($A$8:$A$57,A25)&gt;1,"元明細IDが重複",IF(NOT(AND(ISTEXT(B25),LEN(B25)=8,EXACT(LEFT(B25,4),"SKU-"),ISNUMBER(FIND(MID(B25,5,1)&amp;"x","0x1x2x3x4x5x6x7x8x9x")),ISNUMBER(FIND(MID(B25,6,1)&amp;"x","0x1x2x3x4x5x6x7x8x9x")),ISNUMBER(FIND(MID(B25,7,1)&amp;"x","0x1x2x3x4x5x6x7x8x9x")),ISNUMBER(FIND(MID(B25,8,1)&amp;"x","0x1x2x3x4x5x6x7x8x9x")))),"品目IDはSKU-と半角数字4桁",IF(NOT(IF(ISNUMBER(C25),AND(C25&gt;=43831,C25&lt;=73050,C25=INT(C25)),FALSE())),"出荷日は時刻なしで必須",IF(NOT(IF(ISNUMBER(D25),AND(D25&gt;=1,D25&lt;=1000000,D25=INT(D25)),FALSE())),"出荷数は1〜100万個の整数",IF(NOT(IF(ISNUMBER(E25),AND(E25&gt;=43831,E25&lt;=73050,E25=INT(E25)),FALSE())),"原資料確認日は時刻なしで必須",IF(OR(C25&gt;E25,E25&gt;返品の確認!$B$3),"出荷日≦原資料確認日≦基準日","確認済み"))))))))</f>
        <v/>
      </c>
      <c r="G25" s="1" t="str">
        <f aca="false">IF(F25="","",IF(F25="確認済み",0,1))</f>
        <v/>
      </c>
      <c r="H25" s="1" t="n">
        <f aca="false">IF(COUNTA(A25:E25)=0,IF(AND(F25="",G25=""),0,1),IF(AND(ISTEXT(F25),F25=IF(COUNTA(A25:E25)=0,"",IF(NOT(AND(ISTEXT(A25),LEN(A25)=8,EXACT(LEFT(A25,4),"SAL-"),ISNUMBER(FIND(MID(A25,5,1)&amp;"x","0x1x2x3x4x5x6x7x8x9x")),ISNUMBER(FIND(MID(A25,6,1)&amp;"x","0x1x2x3x4x5x6x7x8x9x")),ISNUMBER(FIND(MID(A25,7,1)&amp;"x","0x1x2x3x4x5x6x7x8x9x")),ISNUMBER(FIND(MID(A25,8,1)&amp;"x","0x1x2x3x4x5x6x7x8x9x")))),"元明細IDはSAL-と半角数字4桁",IF(COUNTIFS($A$8:$A$57,A25)&gt;1,"元明細IDが重複",IF(NOT(AND(ISTEXT(B25),LEN(B25)=8,EXACT(LEFT(B25,4),"SKU-"),ISNUMBER(FIND(MID(B25,5,1)&amp;"x","0x1x2x3x4x5x6x7x8x9x")),ISNUMBER(FIND(MID(B25,6,1)&amp;"x","0x1x2x3x4x5x6x7x8x9x")),ISNUMBER(FIND(MID(B25,7,1)&amp;"x","0x1x2x3x4x5x6x7x8x9x")),ISNUMBER(FIND(MID(B25,8,1)&amp;"x","0x1x2x3x4x5x6x7x8x9x")))),"品目IDはSKU-と半角数字4桁",IF(NOT(IF(ISNUMBER(C25),AND(C25&gt;=43831,C25&lt;=73050,C25=INT(C25)),FALSE())),"出荷日は時刻なしで必須",IF(NOT(IF(ISNUMBER(D25),AND(D25&gt;=1,D25&lt;=1000000,D25=INT(D25)),FALSE())),"出荷数は1〜100万個の整数",IF(NOT(IF(ISNUMBER(E25),AND(E25&gt;=43831,E25&lt;=73050,E25=INT(E25)),FALSE())),"原資料確認日は時刻なしで必須",IF(OR(C25&gt;E25,E25&gt;返品の確認!$B$3),"出荷日≦原資料確認日≦基準日","確認済み")))))))),ISNUMBER(G25),G25=IF(F25="確認済み",0,1)),0,1))</f>
        <v>0</v>
      </c>
    </row>
    <row r="26" customFormat="false" ht="32" hidden="false" customHeight="true" outlineLevel="0" collapsed="false">
      <c r="A26" s="9"/>
      <c r="B26" s="9"/>
      <c r="C26" s="4"/>
      <c r="D26" s="14"/>
      <c r="E26" s="4"/>
      <c r="F26" s="8" t="str">
        <f aca="false">IF(COUNTA(A26:E26)=0,"",IF(NOT(AND(ISTEXT(A26),LEN(A26)=8,EXACT(LEFT(A26,4),"SAL-"),ISNUMBER(FIND(MID(A26,5,1)&amp;"x","0x1x2x3x4x5x6x7x8x9x")),ISNUMBER(FIND(MID(A26,6,1)&amp;"x","0x1x2x3x4x5x6x7x8x9x")),ISNUMBER(FIND(MID(A26,7,1)&amp;"x","0x1x2x3x4x5x6x7x8x9x")),ISNUMBER(FIND(MID(A26,8,1)&amp;"x","0x1x2x3x4x5x6x7x8x9x")))),"元明細IDはSAL-と半角数字4桁",IF(COUNTIFS($A$8:$A$57,A26)&gt;1,"元明細IDが重複",IF(NOT(AND(ISTEXT(B26),LEN(B26)=8,EXACT(LEFT(B26,4),"SKU-"),ISNUMBER(FIND(MID(B26,5,1)&amp;"x","0x1x2x3x4x5x6x7x8x9x")),ISNUMBER(FIND(MID(B26,6,1)&amp;"x","0x1x2x3x4x5x6x7x8x9x")),ISNUMBER(FIND(MID(B26,7,1)&amp;"x","0x1x2x3x4x5x6x7x8x9x")),ISNUMBER(FIND(MID(B26,8,1)&amp;"x","0x1x2x3x4x5x6x7x8x9x")))),"品目IDはSKU-と半角数字4桁",IF(NOT(IF(ISNUMBER(C26),AND(C26&gt;=43831,C26&lt;=73050,C26=INT(C26)),FALSE())),"出荷日は時刻なしで必須",IF(NOT(IF(ISNUMBER(D26),AND(D26&gt;=1,D26&lt;=1000000,D26=INT(D26)),FALSE())),"出荷数は1〜100万個の整数",IF(NOT(IF(ISNUMBER(E26),AND(E26&gt;=43831,E26&lt;=73050,E26=INT(E26)),FALSE())),"原資料確認日は時刻なしで必須",IF(OR(C26&gt;E26,E26&gt;返品の確認!$B$3),"出荷日≦原資料確認日≦基準日","確認済み"))))))))</f>
        <v/>
      </c>
      <c r="G26" s="1" t="str">
        <f aca="false">IF(F26="","",IF(F26="確認済み",0,1))</f>
        <v/>
      </c>
      <c r="H26" s="1" t="n">
        <f aca="false">IF(COUNTA(A26:E26)=0,IF(AND(F26="",G26=""),0,1),IF(AND(ISTEXT(F26),F26=IF(COUNTA(A26:E26)=0,"",IF(NOT(AND(ISTEXT(A26),LEN(A26)=8,EXACT(LEFT(A26,4),"SAL-"),ISNUMBER(FIND(MID(A26,5,1)&amp;"x","0x1x2x3x4x5x6x7x8x9x")),ISNUMBER(FIND(MID(A26,6,1)&amp;"x","0x1x2x3x4x5x6x7x8x9x")),ISNUMBER(FIND(MID(A26,7,1)&amp;"x","0x1x2x3x4x5x6x7x8x9x")),ISNUMBER(FIND(MID(A26,8,1)&amp;"x","0x1x2x3x4x5x6x7x8x9x")))),"元明細IDはSAL-と半角数字4桁",IF(COUNTIFS($A$8:$A$57,A26)&gt;1,"元明細IDが重複",IF(NOT(AND(ISTEXT(B26),LEN(B26)=8,EXACT(LEFT(B26,4),"SKU-"),ISNUMBER(FIND(MID(B26,5,1)&amp;"x","0x1x2x3x4x5x6x7x8x9x")),ISNUMBER(FIND(MID(B26,6,1)&amp;"x","0x1x2x3x4x5x6x7x8x9x")),ISNUMBER(FIND(MID(B26,7,1)&amp;"x","0x1x2x3x4x5x6x7x8x9x")),ISNUMBER(FIND(MID(B26,8,1)&amp;"x","0x1x2x3x4x5x6x7x8x9x")))),"品目IDはSKU-と半角数字4桁",IF(NOT(IF(ISNUMBER(C26),AND(C26&gt;=43831,C26&lt;=73050,C26=INT(C26)),FALSE())),"出荷日は時刻なしで必須",IF(NOT(IF(ISNUMBER(D26),AND(D26&gt;=1,D26&lt;=1000000,D26=INT(D26)),FALSE())),"出荷数は1〜100万個の整数",IF(NOT(IF(ISNUMBER(E26),AND(E26&gt;=43831,E26&lt;=73050,E26=INT(E26)),FALSE())),"原資料確認日は時刻なしで必須",IF(OR(C26&gt;E26,E26&gt;返品の確認!$B$3),"出荷日≦原資料確認日≦基準日","確認済み")))))))),ISNUMBER(G26),G26=IF(F26="確認済み",0,1)),0,1))</f>
        <v>0</v>
      </c>
    </row>
    <row r="27" customFormat="false" ht="32" hidden="false" customHeight="true" outlineLevel="0" collapsed="false">
      <c r="A27" s="9"/>
      <c r="B27" s="9"/>
      <c r="C27" s="4"/>
      <c r="D27" s="14"/>
      <c r="E27" s="4"/>
      <c r="F27" s="8" t="str">
        <f aca="false">IF(COUNTA(A27:E27)=0,"",IF(NOT(AND(ISTEXT(A27),LEN(A27)=8,EXACT(LEFT(A27,4),"SAL-"),ISNUMBER(FIND(MID(A27,5,1)&amp;"x","0x1x2x3x4x5x6x7x8x9x")),ISNUMBER(FIND(MID(A27,6,1)&amp;"x","0x1x2x3x4x5x6x7x8x9x")),ISNUMBER(FIND(MID(A27,7,1)&amp;"x","0x1x2x3x4x5x6x7x8x9x")),ISNUMBER(FIND(MID(A27,8,1)&amp;"x","0x1x2x3x4x5x6x7x8x9x")))),"元明細IDはSAL-と半角数字4桁",IF(COUNTIFS($A$8:$A$57,A27)&gt;1,"元明細IDが重複",IF(NOT(AND(ISTEXT(B27),LEN(B27)=8,EXACT(LEFT(B27,4),"SKU-"),ISNUMBER(FIND(MID(B27,5,1)&amp;"x","0x1x2x3x4x5x6x7x8x9x")),ISNUMBER(FIND(MID(B27,6,1)&amp;"x","0x1x2x3x4x5x6x7x8x9x")),ISNUMBER(FIND(MID(B27,7,1)&amp;"x","0x1x2x3x4x5x6x7x8x9x")),ISNUMBER(FIND(MID(B27,8,1)&amp;"x","0x1x2x3x4x5x6x7x8x9x")))),"品目IDはSKU-と半角数字4桁",IF(NOT(IF(ISNUMBER(C27),AND(C27&gt;=43831,C27&lt;=73050,C27=INT(C27)),FALSE())),"出荷日は時刻なしで必須",IF(NOT(IF(ISNUMBER(D27),AND(D27&gt;=1,D27&lt;=1000000,D27=INT(D27)),FALSE())),"出荷数は1〜100万個の整数",IF(NOT(IF(ISNUMBER(E27),AND(E27&gt;=43831,E27&lt;=73050,E27=INT(E27)),FALSE())),"原資料確認日は時刻なしで必須",IF(OR(C27&gt;E27,E27&gt;返品の確認!$B$3),"出荷日≦原資料確認日≦基準日","確認済み"))))))))</f>
        <v/>
      </c>
      <c r="G27" s="1" t="str">
        <f aca="false">IF(F27="","",IF(F27="確認済み",0,1))</f>
        <v/>
      </c>
      <c r="H27" s="1" t="n">
        <f aca="false">IF(COUNTA(A27:E27)=0,IF(AND(F27="",G27=""),0,1),IF(AND(ISTEXT(F27),F27=IF(COUNTA(A27:E27)=0,"",IF(NOT(AND(ISTEXT(A27),LEN(A27)=8,EXACT(LEFT(A27,4),"SAL-"),ISNUMBER(FIND(MID(A27,5,1)&amp;"x","0x1x2x3x4x5x6x7x8x9x")),ISNUMBER(FIND(MID(A27,6,1)&amp;"x","0x1x2x3x4x5x6x7x8x9x")),ISNUMBER(FIND(MID(A27,7,1)&amp;"x","0x1x2x3x4x5x6x7x8x9x")),ISNUMBER(FIND(MID(A27,8,1)&amp;"x","0x1x2x3x4x5x6x7x8x9x")))),"元明細IDはSAL-と半角数字4桁",IF(COUNTIFS($A$8:$A$57,A27)&gt;1,"元明細IDが重複",IF(NOT(AND(ISTEXT(B27),LEN(B27)=8,EXACT(LEFT(B27,4),"SKU-"),ISNUMBER(FIND(MID(B27,5,1)&amp;"x","0x1x2x3x4x5x6x7x8x9x")),ISNUMBER(FIND(MID(B27,6,1)&amp;"x","0x1x2x3x4x5x6x7x8x9x")),ISNUMBER(FIND(MID(B27,7,1)&amp;"x","0x1x2x3x4x5x6x7x8x9x")),ISNUMBER(FIND(MID(B27,8,1)&amp;"x","0x1x2x3x4x5x6x7x8x9x")))),"品目IDはSKU-と半角数字4桁",IF(NOT(IF(ISNUMBER(C27),AND(C27&gt;=43831,C27&lt;=73050,C27=INT(C27)),FALSE())),"出荷日は時刻なしで必須",IF(NOT(IF(ISNUMBER(D27),AND(D27&gt;=1,D27&lt;=1000000,D27=INT(D27)),FALSE())),"出荷数は1〜100万個の整数",IF(NOT(IF(ISNUMBER(E27),AND(E27&gt;=43831,E27&lt;=73050,E27=INT(E27)),FALSE())),"原資料確認日は時刻なしで必須",IF(OR(C27&gt;E27,E27&gt;返品の確認!$B$3),"出荷日≦原資料確認日≦基準日","確認済み")))))))),ISNUMBER(G27),G27=IF(F27="確認済み",0,1)),0,1))</f>
        <v>0</v>
      </c>
    </row>
    <row r="28" customFormat="false" ht="32" hidden="false" customHeight="true" outlineLevel="0" collapsed="false">
      <c r="A28" s="9"/>
      <c r="B28" s="9"/>
      <c r="C28" s="4"/>
      <c r="D28" s="14"/>
      <c r="E28" s="4"/>
      <c r="F28" s="8" t="str">
        <f aca="false">IF(COUNTA(A28:E28)=0,"",IF(NOT(AND(ISTEXT(A28),LEN(A28)=8,EXACT(LEFT(A28,4),"SAL-"),ISNUMBER(FIND(MID(A28,5,1)&amp;"x","0x1x2x3x4x5x6x7x8x9x")),ISNUMBER(FIND(MID(A28,6,1)&amp;"x","0x1x2x3x4x5x6x7x8x9x")),ISNUMBER(FIND(MID(A28,7,1)&amp;"x","0x1x2x3x4x5x6x7x8x9x")),ISNUMBER(FIND(MID(A28,8,1)&amp;"x","0x1x2x3x4x5x6x7x8x9x")))),"元明細IDはSAL-と半角数字4桁",IF(COUNTIFS($A$8:$A$57,A28)&gt;1,"元明細IDが重複",IF(NOT(AND(ISTEXT(B28),LEN(B28)=8,EXACT(LEFT(B28,4),"SKU-"),ISNUMBER(FIND(MID(B28,5,1)&amp;"x","0x1x2x3x4x5x6x7x8x9x")),ISNUMBER(FIND(MID(B28,6,1)&amp;"x","0x1x2x3x4x5x6x7x8x9x")),ISNUMBER(FIND(MID(B28,7,1)&amp;"x","0x1x2x3x4x5x6x7x8x9x")),ISNUMBER(FIND(MID(B28,8,1)&amp;"x","0x1x2x3x4x5x6x7x8x9x")))),"品目IDはSKU-と半角数字4桁",IF(NOT(IF(ISNUMBER(C28),AND(C28&gt;=43831,C28&lt;=73050,C28=INT(C28)),FALSE())),"出荷日は時刻なしで必須",IF(NOT(IF(ISNUMBER(D28),AND(D28&gt;=1,D28&lt;=1000000,D28=INT(D28)),FALSE())),"出荷数は1〜100万個の整数",IF(NOT(IF(ISNUMBER(E28),AND(E28&gt;=43831,E28&lt;=73050,E28=INT(E28)),FALSE())),"原資料確認日は時刻なしで必須",IF(OR(C28&gt;E28,E28&gt;返品の確認!$B$3),"出荷日≦原資料確認日≦基準日","確認済み"))))))))</f>
        <v/>
      </c>
      <c r="G28" s="1" t="str">
        <f aca="false">IF(F28="","",IF(F28="確認済み",0,1))</f>
        <v/>
      </c>
      <c r="H28" s="1" t="n">
        <f aca="false">IF(COUNTA(A28:E28)=0,IF(AND(F28="",G28=""),0,1),IF(AND(ISTEXT(F28),F28=IF(COUNTA(A28:E28)=0,"",IF(NOT(AND(ISTEXT(A28),LEN(A28)=8,EXACT(LEFT(A28,4),"SAL-"),ISNUMBER(FIND(MID(A28,5,1)&amp;"x","0x1x2x3x4x5x6x7x8x9x")),ISNUMBER(FIND(MID(A28,6,1)&amp;"x","0x1x2x3x4x5x6x7x8x9x")),ISNUMBER(FIND(MID(A28,7,1)&amp;"x","0x1x2x3x4x5x6x7x8x9x")),ISNUMBER(FIND(MID(A28,8,1)&amp;"x","0x1x2x3x4x5x6x7x8x9x")))),"元明細IDはSAL-と半角数字4桁",IF(COUNTIFS($A$8:$A$57,A28)&gt;1,"元明細IDが重複",IF(NOT(AND(ISTEXT(B28),LEN(B28)=8,EXACT(LEFT(B28,4),"SKU-"),ISNUMBER(FIND(MID(B28,5,1)&amp;"x","0x1x2x3x4x5x6x7x8x9x")),ISNUMBER(FIND(MID(B28,6,1)&amp;"x","0x1x2x3x4x5x6x7x8x9x")),ISNUMBER(FIND(MID(B28,7,1)&amp;"x","0x1x2x3x4x5x6x7x8x9x")),ISNUMBER(FIND(MID(B28,8,1)&amp;"x","0x1x2x3x4x5x6x7x8x9x")))),"品目IDはSKU-と半角数字4桁",IF(NOT(IF(ISNUMBER(C28),AND(C28&gt;=43831,C28&lt;=73050,C28=INT(C28)),FALSE())),"出荷日は時刻なしで必須",IF(NOT(IF(ISNUMBER(D28),AND(D28&gt;=1,D28&lt;=1000000,D28=INT(D28)),FALSE())),"出荷数は1〜100万個の整数",IF(NOT(IF(ISNUMBER(E28),AND(E28&gt;=43831,E28&lt;=73050,E28=INT(E28)),FALSE())),"原資料確認日は時刻なしで必須",IF(OR(C28&gt;E28,E28&gt;返品の確認!$B$3),"出荷日≦原資料確認日≦基準日","確認済み")))))))),ISNUMBER(G28),G28=IF(F28="確認済み",0,1)),0,1))</f>
        <v>0</v>
      </c>
    </row>
    <row r="29" customFormat="false" ht="32" hidden="false" customHeight="true" outlineLevel="0" collapsed="false">
      <c r="A29" s="9"/>
      <c r="B29" s="9"/>
      <c r="C29" s="4"/>
      <c r="D29" s="14"/>
      <c r="E29" s="4"/>
      <c r="F29" s="8" t="str">
        <f aca="false">IF(COUNTA(A29:E29)=0,"",IF(NOT(AND(ISTEXT(A29),LEN(A29)=8,EXACT(LEFT(A29,4),"SAL-"),ISNUMBER(FIND(MID(A29,5,1)&amp;"x","0x1x2x3x4x5x6x7x8x9x")),ISNUMBER(FIND(MID(A29,6,1)&amp;"x","0x1x2x3x4x5x6x7x8x9x")),ISNUMBER(FIND(MID(A29,7,1)&amp;"x","0x1x2x3x4x5x6x7x8x9x")),ISNUMBER(FIND(MID(A29,8,1)&amp;"x","0x1x2x3x4x5x6x7x8x9x")))),"元明細IDはSAL-と半角数字4桁",IF(COUNTIFS($A$8:$A$57,A29)&gt;1,"元明細IDが重複",IF(NOT(AND(ISTEXT(B29),LEN(B29)=8,EXACT(LEFT(B29,4),"SKU-"),ISNUMBER(FIND(MID(B29,5,1)&amp;"x","0x1x2x3x4x5x6x7x8x9x")),ISNUMBER(FIND(MID(B29,6,1)&amp;"x","0x1x2x3x4x5x6x7x8x9x")),ISNUMBER(FIND(MID(B29,7,1)&amp;"x","0x1x2x3x4x5x6x7x8x9x")),ISNUMBER(FIND(MID(B29,8,1)&amp;"x","0x1x2x3x4x5x6x7x8x9x")))),"品目IDはSKU-と半角数字4桁",IF(NOT(IF(ISNUMBER(C29),AND(C29&gt;=43831,C29&lt;=73050,C29=INT(C29)),FALSE())),"出荷日は時刻なしで必須",IF(NOT(IF(ISNUMBER(D29),AND(D29&gt;=1,D29&lt;=1000000,D29=INT(D29)),FALSE())),"出荷数は1〜100万個の整数",IF(NOT(IF(ISNUMBER(E29),AND(E29&gt;=43831,E29&lt;=73050,E29=INT(E29)),FALSE())),"原資料確認日は時刻なしで必須",IF(OR(C29&gt;E29,E29&gt;返品の確認!$B$3),"出荷日≦原資料確認日≦基準日","確認済み"))))))))</f>
        <v/>
      </c>
      <c r="G29" s="1" t="str">
        <f aca="false">IF(F29="","",IF(F29="確認済み",0,1))</f>
        <v/>
      </c>
      <c r="H29" s="1" t="n">
        <f aca="false">IF(COUNTA(A29:E29)=0,IF(AND(F29="",G29=""),0,1),IF(AND(ISTEXT(F29),F29=IF(COUNTA(A29:E29)=0,"",IF(NOT(AND(ISTEXT(A29),LEN(A29)=8,EXACT(LEFT(A29,4),"SAL-"),ISNUMBER(FIND(MID(A29,5,1)&amp;"x","0x1x2x3x4x5x6x7x8x9x")),ISNUMBER(FIND(MID(A29,6,1)&amp;"x","0x1x2x3x4x5x6x7x8x9x")),ISNUMBER(FIND(MID(A29,7,1)&amp;"x","0x1x2x3x4x5x6x7x8x9x")),ISNUMBER(FIND(MID(A29,8,1)&amp;"x","0x1x2x3x4x5x6x7x8x9x")))),"元明細IDはSAL-と半角数字4桁",IF(COUNTIFS($A$8:$A$57,A29)&gt;1,"元明細IDが重複",IF(NOT(AND(ISTEXT(B29),LEN(B29)=8,EXACT(LEFT(B29,4),"SKU-"),ISNUMBER(FIND(MID(B29,5,1)&amp;"x","0x1x2x3x4x5x6x7x8x9x")),ISNUMBER(FIND(MID(B29,6,1)&amp;"x","0x1x2x3x4x5x6x7x8x9x")),ISNUMBER(FIND(MID(B29,7,1)&amp;"x","0x1x2x3x4x5x6x7x8x9x")),ISNUMBER(FIND(MID(B29,8,1)&amp;"x","0x1x2x3x4x5x6x7x8x9x")))),"品目IDはSKU-と半角数字4桁",IF(NOT(IF(ISNUMBER(C29),AND(C29&gt;=43831,C29&lt;=73050,C29=INT(C29)),FALSE())),"出荷日は時刻なしで必須",IF(NOT(IF(ISNUMBER(D29),AND(D29&gt;=1,D29&lt;=1000000,D29=INT(D29)),FALSE())),"出荷数は1〜100万個の整数",IF(NOT(IF(ISNUMBER(E29),AND(E29&gt;=43831,E29&lt;=73050,E29=INT(E29)),FALSE())),"原資料確認日は時刻なしで必須",IF(OR(C29&gt;E29,E29&gt;返品の確認!$B$3),"出荷日≦原資料確認日≦基準日","確認済み")))))))),ISNUMBER(G29),G29=IF(F29="確認済み",0,1)),0,1))</f>
        <v>0</v>
      </c>
    </row>
    <row r="30" customFormat="false" ht="32" hidden="false" customHeight="true" outlineLevel="0" collapsed="false">
      <c r="A30" s="9"/>
      <c r="B30" s="9"/>
      <c r="C30" s="4"/>
      <c r="D30" s="14"/>
      <c r="E30" s="4"/>
      <c r="F30" s="8" t="str">
        <f aca="false">IF(COUNTA(A30:E30)=0,"",IF(NOT(AND(ISTEXT(A30),LEN(A30)=8,EXACT(LEFT(A30,4),"SAL-"),ISNUMBER(FIND(MID(A30,5,1)&amp;"x","0x1x2x3x4x5x6x7x8x9x")),ISNUMBER(FIND(MID(A30,6,1)&amp;"x","0x1x2x3x4x5x6x7x8x9x")),ISNUMBER(FIND(MID(A30,7,1)&amp;"x","0x1x2x3x4x5x6x7x8x9x")),ISNUMBER(FIND(MID(A30,8,1)&amp;"x","0x1x2x3x4x5x6x7x8x9x")))),"元明細IDはSAL-と半角数字4桁",IF(COUNTIFS($A$8:$A$57,A30)&gt;1,"元明細IDが重複",IF(NOT(AND(ISTEXT(B30),LEN(B30)=8,EXACT(LEFT(B30,4),"SKU-"),ISNUMBER(FIND(MID(B30,5,1)&amp;"x","0x1x2x3x4x5x6x7x8x9x")),ISNUMBER(FIND(MID(B30,6,1)&amp;"x","0x1x2x3x4x5x6x7x8x9x")),ISNUMBER(FIND(MID(B30,7,1)&amp;"x","0x1x2x3x4x5x6x7x8x9x")),ISNUMBER(FIND(MID(B30,8,1)&amp;"x","0x1x2x3x4x5x6x7x8x9x")))),"品目IDはSKU-と半角数字4桁",IF(NOT(IF(ISNUMBER(C30),AND(C30&gt;=43831,C30&lt;=73050,C30=INT(C30)),FALSE())),"出荷日は時刻なしで必須",IF(NOT(IF(ISNUMBER(D30),AND(D30&gt;=1,D30&lt;=1000000,D30=INT(D30)),FALSE())),"出荷数は1〜100万個の整数",IF(NOT(IF(ISNUMBER(E30),AND(E30&gt;=43831,E30&lt;=73050,E30=INT(E30)),FALSE())),"原資料確認日は時刻なしで必須",IF(OR(C30&gt;E30,E30&gt;返品の確認!$B$3),"出荷日≦原資料確認日≦基準日","確認済み"))))))))</f>
        <v/>
      </c>
      <c r="G30" s="1" t="str">
        <f aca="false">IF(F30="","",IF(F30="確認済み",0,1))</f>
        <v/>
      </c>
      <c r="H30" s="1" t="n">
        <f aca="false">IF(COUNTA(A30:E30)=0,IF(AND(F30="",G30=""),0,1),IF(AND(ISTEXT(F30),F30=IF(COUNTA(A30:E30)=0,"",IF(NOT(AND(ISTEXT(A30),LEN(A30)=8,EXACT(LEFT(A30,4),"SAL-"),ISNUMBER(FIND(MID(A30,5,1)&amp;"x","0x1x2x3x4x5x6x7x8x9x")),ISNUMBER(FIND(MID(A30,6,1)&amp;"x","0x1x2x3x4x5x6x7x8x9x")),ISNUMBER(FIND(MID(A30,7,1)&amp;"x","0x1x2x3x4x5x6x7x8x9x")),ISNUMBER(FIND(MID(A30,8,1)&amp;"x","0x1x2x3x4x5x6x7x8x9x")))),"元明細IDはSAL-と半角数字4桁",IF(COUNTIFS($A$8:$A$57,A30)&gt;1,"元明細IDが重複",IF(NOT(AND(ISTEXT(B30),LEN(B30)=8,EXACT(LEFT(B30,4),"SKU-"),ISNUMBER(FIND(MID(B30,5,1)&amp;"x","0x1x2x3x4x5x6x7x8x9x")),ISNUMBER(FIND(MID(B30,6,1)&amp;"x","0x1x2x3x4x5x6x7x8x9x")),ISNUMBER(FIND(MID(B30,7,1)&amp;"x","0x1x2x3x4x5x6x7x8x9x")),ISNUMBER(FIND(MID(B30,8,1)&amp;"x","0x1x2x3x4x5x6x7x8x9x")))),"品目IDはSKU-と半角数字4桁",IF(NOT(IF(ISNUMBER(C30),AND(C30&gt;=43831,C30&lt;=73050,C30=INT(C30)),FALSE())),"出荷日は時刻なしで必須",IF(NOT(IF(ISNUMBER(D30),AND(D30&gt;=1,D30&lt;=1000000,D30=INT(D30)),FALSE())),"出荷数は1〜100万個の整数",IF(NOT(IF(ISNUMBER(E30),AND(E30&gt;=43831,E30&lt;=73050,E30=INT(E30)),FALSE())),"原資料確認日は時刻なしで必須",IF(OR(C30&gt;E30,E30&gt;返品の確認!$B$3),"出荷日≦原資料確認日≦基準日","確認済み")))))))),ISNUMBER(G30),G30=IF(F30="確認済み",0,1)),0,1))</f>
        <v>0</v>
      </c>
    </row>
    <row r="31" customFormat="false" ht="32" hidden="false" customHeight="true" outlineLevel="0" collapsed="false">
      <c r="A31" s="9"/>
      <c r="B31" s="9"/>
      <c r="C31" s="4"/>
      <c r="D31" s="14"/>
      <c r="E31" s="4"/>
      <c r="F31" s="8" t="str">
        <f aca="false">IF(COUNTA(A31:E31)=0,"",IF(NOT(AND(ISTEXT(A31),LEN(A31)=8,EXACT(LEFT(A31,4),"SAL-"),ISNUMBER(FIND(MID(A31,5,1)&amp;"x","0x1x2x3x4x5x6x7x8x9x")),ISNUMBER(FIND(MID(A31,6,1)&amp;"x","0x1x2x3x4x5x6x7x8x9x")),ISNUMBER(FIND(MID(A31,7,1)&amp;"x","0x1x2x3x4x5x6x7x8x9x")),ISNUMBER(FIND(MID(A31,8,1)&amp;"x","0x1x2x3x4x5x6x7x8x9x")))),"元明細IDはSAL-と半角数字4桁",IF(COUNTIFS($A$8:$A$57,A31)&gt;1,"元明細IDが重複",IF(NOT(AND(ISTEXT(B31),LEN(B31)=8,EXACT(LEFT(B31,4),"SKU-"),ISNUMBER(FIND(MID(B31,5,1)&amp;"x","0x1x2x3x4x5x6x7x8x9x")),ISNUMBER(FIND(MID(B31,6,1)&amp;"x","0x1x2x3x4x5x6x7x8x9x")),ISNUMBER(FIND(MID(B31,7,1)&amp;"x","0x1x2x3x4x5x6x7x8x9x")),ISNUMBER(FIND(MID(B31,8,1)&amp;"x","0x1x2x3x4x5x6x7x8x9x")))),"品目IDはSKU-と半角数字4桁",IF(NOT(IF(ISNUMBER(C31),AND(C31&gt;=43831,C31&lt;=73050,C31=INT(C31)),FALSE())),"出荷日は時刻なしで必須",IF(NOT(IF(ISNUMBER(D31),AND(D31&gt;=1,D31&lt;=1000000,D31=INT(D31)),FALSE())),"出荷数は1〜100万個の整数",IF(NOT(IF(ISNUMBER(E31),AND(E31&gt;=43831,E31&lt;=73050,E31=INT(E31)),FALSE())),"原資料確認日は時刻なしで必須",IF(OR(C31&gt;E31,E31&gt;返品の確認!$B$3),"出荷日≦原資料確認日≦基準日","確認済み"))))))))</f>
        <v/>
      </c>
      <c r="G31" s="1" t="str">
        <f aca="false">IF(F31="","",IF(F31="確認済み",0,1))</f>
        <v/>
      </c>
      <c r="H31" s="1" t="n">
        <f aca="false">IF(COUNTA(A31:E31)=0,IF(AND(F31="",G31=""),0,1),IF(AND(ISTEXT(F31),F31=IF(COUNTA(A31:E31)=0,"",IF(NOT(AND(ISTEXT(A31),LEN(A31)=8,EXACT(LEFT(A31,4),"SAL-"),ISNUMBER(FIND(MID(A31,5,1)&amp;"x","0x1x2x3x4x5x6x7x8x9x")),ISNUMBER(FIND(MID(A31,6,1)&amp;"x","0x1x2x3x4x5x6x7x8x9x")),ISNUMBER(FIND(MID(A31,7,1)&amp;"x","0x1x2x3x4x5x6x7x8x9x")),ISNUMBER(FIND(MID(A31,8,1)&amp;"x","0x1x2x3x4x5x6x7x8x9x")))),"元明細IDはSAL-と半角数字4桁",IF(COUNTIFS($A$8:$A$57,A31)&gt;1,"元明細IDが重複",IF(NOT(AND(ISTEXT(B31),LEN(B31)=8,EXACT(LEFT(B31,4),"SKU-"),ISNUMBER(FIND(MID(B31,5,1)&amp;"x","0x1x2x3x4x5x6x7x8x9x")),ISNUMBER(FIND(MID(B31,6,1)&amp;"x","0x1x2x3x4x5x6x7x8x9x")),ISNUMBER(FIND(MID(B31,7,1)&amp;"x","0x1x2x3x4x5x6x7x8x9x")),ISNUMBER(FIND(MID(B31,8,1)&amp;"x","0x1x2x3x4x5x6x7x8x9x")))),"品目IDはSKU-と半角数字4桁",IF(NOT(IF(ISNUMBER(C31),AND(C31&gt;=43831,C31&lt;=73050,C31=INT(C31)),FALSE())),"出荷日は時刻なしで必須",IF(NOT(IF(ISNUMBER(D31),AND(D31&gt;=1,D31&lt;=1000000,D31=INT(D31)),FALSE())),"出荷数は1〜100万個の整数",IF(NOT(IF(ISNUMBER(E31),AND(E31&gt;=43831,E31&lt;=73050,E31=INT(E31)),FALSE())),"原資料確認日は時刻なしで必須",IF(OR(C31&gt;E31,E31&gt;返品の確認!$B$3),"出荷日≦原資料確認日≦基準日","確認済み")))))))),ISNUMBER(G31),G31=IF(F31="確認済み",0,1)),0,1))</f>
        <v>0</v>
      </c>
    </row>
    <row r="32" customFormat="false" ht="32" hidden="false" customHeight="true" outlineLevel="0" collapsed="false">
      <c r="A32" s="9"/>
      <c r="B32" s="9"/>
      <c r="C32" s="4"/>
      <c r="D32" s="14"/>
      <c r="E32" s="4"/>
      <c r="F32" s="8" t="str">
        <f aca="false">IF(COUNTA(A32:E32)=0,"",IF(NOT(AND(ISTEXT(A32),LEN(A32)=8,EXACT(LEFT(A32,4),"SAL-"),ISNUMBER(FIND(MID(A32,5,1)&amp;"x","0x1x2x3x4x5x6x7x8x9x")),ISNUMBER(FIND(MID(A32,6,1)&amp;"x","0x1x2x3x4x5x6x7x8x9x")),ISNUMBER(FIND(MID(A32,7,1)&amp;"x","0x1x2x3x4x5x6x7x8x9x")),ISNUMBER(FIND(MID(A32,8,1)&amp;"x","0x1x2x3x4x5x6x7x8x9x")))),"元明細IDはSAL-と半角数字4桁",IF(COUNTIFS($A$8:$A$57,A32)&gt;1,"元明細IDが重複",IF(NOT(AND(ISTEXT(B32),LEN(B32)=8,EXACT(LEFT(B32,4),"SKU-"),ISNUMBER(FIND(MID(B32,5,1)&amp;"x","0x1x2x3x4x5x6x7x8x9x")),ISNUMBER(FIND(MID(B32,6,1)&amp;"x","0x1x2x3x4x5x6x7x8x9x")),ISNUMBER(FIND(MID(B32,7,1)&amp;"x","0x1x2x3x4x5x6x7x8x9x")),ISNUMBER(FIND(MID(B32,8,1)&amp;"x","0x1x2x3x4x5x6x7x8x9x")))),"品目IDはSKU-と半角数字4桁",IF(NOT(IF(ISNUMBER(C32),AND(C32&gt;=43831,C32&lt;=73050,C32=INT(C32)),FALSE())),"出荷日は時刻なしで必須",IF(NOT(IF(ISNUMBER(D32),AND(D32&gt;=1,D32&lt;=1000000,D32=INT(D32)),FALSE())),"出荷数は1〜100万個の整数",IF(NOT(IF(ISNUMBER(E32),AND(E32&gt;=43831,E32&lt;=73050,E32=INT(E32)),FALSE())),"原資料確認日は時刻なしで必須",IF(OR(C32&gt;E32,E32&gt;返品の確認!$B$3),"出荷日≦原資料確認日≦基準日","確認済み"))))))))</f>
        <v/>
      </c>
      <c r="G32" s="1" t="str">
        <f aca="false">IF(F32="","",IF(F32="確認済み",0,1))</f>
        <v/>
      </c>
      <c r="H32" s="1" t="n">
        <f aca="false">IF(COUNTA(A32:E32)=0,IF(AND(F32="",G32=""),0,1),IF(AND(ISTEXT(F32),F32=IF(COUNTA(A32:E32)=0,"",IF(NOT(AND(ISTEXT(A32),LEN(A32)=8,EXACT(LEFT(A32,4),"SAL-"),ISNUMBER(FIND(MID(A32,5,1)&amp;"x","0x1x2x3x4x5x6x7x8x9x")),ISNUMBER(FIND(MID(A32,6,1)&amp;"x","0x1x2x3x4x5x6x7x8x9x")),ISNUMBER(FIND(MID(A32,7,1)&amp;"x","0x1x2x3x4x5x6x7x8x9x")),ISNUMBER(FIND(MID(A32,8,1)&amp;"x","0x1x2x3x4x5x6x7x8x9x")))),"元明細IDはSAL-と半角数字4桁",IF(COUNTIFS($A$8:$A$57,A32)&gt;1,"元明細IDが重複",IF(NOT(AND(ISTEXT(B32),LEN(B32)=8,EXACT(LEFT(B32,4),"SKU-"),ISNUMBER(FIND(MID(B32,5,1)&amp;"x","0x1x2x3x4x5x6x7x8x9x")),ISNUMBER(FIND(MID(B32,6,1)&amp;"x","0x1x2x3x4x5x6x7x8x9x")),ISNUMBER(FIND(MID(B32,7,1)&amp;"x","0x1x2x3x4x5x6x7x8x9x")),ISNUMBER(FIND(MID(B32,8,1)&amp;"x","0x1x2x3x4x5x6x7x8x9x")))),"品目IDはSKU-と半角数字4桁",IF(NOT(IF(ISNUMBER(C32),AND(C32&gt;=43831,C32&lt;=73050,C32=INT(C32)),FALSE())),"出荷日は時刻なしで必須",IF(NOT(IF(ISNUMBER(D32),AND(D32&gt;=1,D32&lt;=1000000,D32=INT(D32)),FALSE())),"出荷数は1〜100万個の整数",IF(NOT(IF(ISNUMBER(E32),AND(E32&gt;=43831,E32&lt;=73050,E32=INT(E32)),FALSE())),"原資料確認日は時刻なしで必須",IF(OR(C32&gt;E32,E32&gt;返品の確認!$B$3),"出荷日≦原資料確認日≦基準日","確認済み")))))))),ISNUMBER(G32),G32=IF(F32="確認済み",0,1)),0,1))</f>
        <v>0</v>
      </c>
    </row>
    <row r="33" customFormat="false" ht="32" hidden="false" customHeight="true" outlineLevel="0" collapsed="false">
      <c r="A33" s="9"/>
      <c r="B33" s="9"/>
      <c r="C33" s="4"/>
      <c r="D33" s="14"/>
      <c r="E33" s="4"/>
      <c r="F33" s="8" t="str">
        <f aca="false">IF(COUNTA(A33:E33)=0,"",IF(NOT(AND(ISTEXT(A33),LEN(A33)=8,EXACT(LEFT(A33,4),"SAL-"),ISNUMBER(FIND(MID(A33,5,1)&amp;"x","0x1x2x3x4x5x6x7x8x9x")),ISNUMBER(FIND(MID(A33,6,1)&amp;"x","0x1x2x3x4x5x6x7x8x9x")),ISNUMBER(FIND(MID(A33,7,1)&amp;"x","0x1x2x3x4x5x6x7x8x9x")),ISNUMBER(FIND(MID(A33,8,1)&amp;"x","0x1x2x3x4x5x6x7x8x9x")))),"元明細IDはSAL-と半角数字4桁",IF(COUNTIFS($A$8:$A$57,A33)&gt;1,"元明細IDが重複",IF(NOT(AND(ISTEXT(B33),LEN(B33)=8,EXACT(LEFT(B33,4),"SKU-"),ISNUMBER(FIND(MID(B33,5,1)&amp;"x","0x1x2x3x4x5x6x7x8x9x")),ISNUMBER(FIND(MID(B33,6,1)&amp;"x","0x1x2x3x4x5x6x7x8x9x")),ISNUMBER(FIND(MID(B33,7,1)&amp;"x","0x1x2x3x4x5x6x7x8x9x")),ISNUMBER(FIND(MID(B33,8,1)&amp;"x","0x1x2x3x4x5x6x7x8x9x")))),"品目IDはSKU-と半角数字4桁",IF(NOT(IF(ISNUMBER(C33),AND(C33&gt;=43831,C33&lt;=73050,C33=INT(C33)),FALSE())),"出荷日は時刻なしで必須",IF(NOT(IF(ISNUMBER(D33),AND(D33&gt;=1,D33&lt;=1000000,D33=INT(D33)),FALSE())),"出荷数は1〜100万個の整数",IF(NOT(IF(ISNUMBER(E33),AND(E33&gt;=43831,E33&lt;=73050,E33=INT(E33)),FALSE())),"原資料確認日は時刻なしで必須",IF(OR(C33&gt;E33,E33&gt;返品の確認!$B$3),"出荷日≦原資料確認日≦基準日","確認済み"))))))))</f>
        <v/>
      </c>
      <c r="G33" s="1" t="str">
        <f aca="false">IF(F33="","",IF(F33="確認済み",0,1))</f>
        <v/>
      </c>
      <c r="H33" s="1" t="n">
        <f aca="false">IF(COUNTA(A33:E33)=0,IF(AND(F33="",G33=""),0,1),IF(AND(ISTEXT(F33),F33=IF(COUNTA(A33:E33)=0,"",IF(NOT(AND(ISTEXT(A33),LEN(A33)=8,EXACT(LEFT(A33,4),"SAL-"),ISNUMBER(FIND(MID(A33,5,1)&amp;"x","0x1x2x3x4x5x6x7x8x9x")),ISNUMBER(FIND(MID(A33,6,1)&amp;"x","0x1x2x3x4x5x6x7x8x9x")),ISNUMBER(FIND(MID(A33,7,1)&amp;"x","0x1x2x3x4x5x6x7x8x9x")),ISNUMBER(FIND(MID(A33,8,1)&amp;"x","0x1x2x3x4x5x6x7x8x9x")))),"元明細IDはSAL-と半角数字4桁",IF(COUNTIFS($A$8:$A$57,A33)&gt;1,"元明細IDが重複",IF(NOT(AND(ISTEXT(B33),LEN(B33)=8,EXACT(LEFT(B33,4),"SKU-"),ISNUMBER(FIND(MID(B33,5,1)&amp;"x","0x1x2x3x4x5x6x7x8x9x")),ISNUMBER(FIND(MID(B33,6,1)&amp;"x","0x1x2x3x4x5x6x7x8x9x")),ISNUMBER(FIND(MID(B33,7,1)&amp;"x","0x1x2x3x4x5x6x7x8x9x")),ISNUMBER(FIND(MID(B33,8,1)&amp;"x","0x1x2x3x4x5x6x7x8x9x")))),"品目IDはSKU-と半角数字4桁",IF(NOT(IF(ISNUMBER(C33),AND(C33&gt;=43831,C33&lt;=73050,C33=INT(C33)),FALSE())),"出荷日は時刻なしで必須",IF(NOT(IF(ISNUMBER(D33),AND(D33&gt;=1,D33&lt;=1000000,D33=INT(D33)),FALSE())),"出荷数は1〜100万個の整数",IF(NOT(IF(ISNUMBER(E33),AND(E33&gt;=43831,E33&lt;=73050,E33=INT(E33)),FALSE())),"原資料確認日は時刻なしで必須",IF(OR(C33&gt;E33,E33&gt;返品の確認!$B$3),"出荷日≦原資料確認日≦基準日","確認済み")))))))),ISNUMBER(G33),G33=IF(F33="確認済み",0,1)),0,1))</f>
        <v>0</v>
      </c>
    </row>
    <row r="34" customFormat="false" ht="32" hidden="false" customHeight="true" outlineLevel="0" collapsed="false">
      <c r="A34" s="9"/>
      <c r="B34" s="9"/>
      <c r="C34" s="4"/>
      <c r="D34" s="14"/>
      <c r="E34" s="4"/>
      <c r="F34" s="8" t="str">
        <f aca="false">IF(COUNTA(A34:E34)=0,"",IF(NOT(AND(ISTEXT(A34),LEN(A34)=8,EXACT(LEFT(A34,4),"SAL-"),ISNUMBER(FIND(MID(A34,5,1)&amp;"x","0x1x2x3x4x5x6x7x8x9x")),ISNUMBER(FIND(MID(A34,6,1)&amp;"x","0x1x2x3x4x5x6x7x8x9x")),ISNUMBER(FIND(MID(A34,7,1)&amp;"x","0x1x2x3x4x5x6x7x8x9x")),ISNUMBER(FIND(MID(A34,8,1)&amp;"x","0x1x2x3x4x5x6x7x8x9x")))),"元明細IDはSAL-と半角数字4桁",IF(COUNTIFS($A$8:$A$57,A34)&gt;1,"元明細IDが重複",IF(NOT(AND(ISTEXT(B34),LEN(B34)=8,EXACT(LEFT(B34,4),"SKU-"),ISNUMBER(FIND(MID(B34,5,1)&amp;"x","0x1x2x3x4x5x6x7x8x9x")),ISNUMBER(FIND(MID(B34,6,1)&amp;"x","0x1x2x3x4x5x6x7x8x9x")),ISNUMBER(FIND(MID(B34,7,1)&amp;"x","0x1x2x3x4x5x6x7x8x9x")),ISNUMBER(FIND(MID(B34,8,1)&amp;"x","0x1x2x3x4x5x6x7x8x9x")))),"品目IDはSKU-と半角数字4桁",IF(NOT(IF(ISNUMBER(C34),AND(C34&gt;=43831,C34&lt;=73050,C34=INT(C34)),FALSE())),"出荷日は時刻なしで必須",IF(NOT(IF(ISNUMBER(D34),AND(D34&gt;=1,D34&lt;=1000000,D34=INT(D34)),FALSE())),"出荷数は1〜100万個の整数",IF(NOT(IF(ISNUMBER(E34),AND(E34&gt;=43831,E34&lt;=73050,E34=INT(E34)),FALSE())),"原資料確認日は時刻なしで必須",IF(OR(C34&gt;E34,E34&gt;返品の確認!$B$3),"出荷日≦原資料確認日≦基準日","確認済み"))))))))</f>
        <v/>
      </c>
      <c r="G34" s="1" t="str">
        <f aca="false">IF(F34="","",IF(F34="確認済み",0,1))</f>
        <v/>
      </c>
      <c r="H34" s="1" t="n">
        <f aca="false">IF(COUNTA(A34:E34)=0,IF(AND(F34="",G34=""),0,1),IF(AND(ISTEXT(F34),F34=IF(COUNTA(A34:E34)=0,"",IF(NOT(AND(ISTEXT(A34),LEN(A34)=8,EXACT(LEFT(A34,4),"SAL-"),ISNUMBER(FIND(MID(A34,5,1)&amp;"x","0x1x2x3x4x5x6x7x8x9x")),ISNUMBER(FIND(MID(A34,6,1)&amp;"x","0x1x2x3x4x5x6x7x8x9x")),ISNUMBER(FIND(MID(A34,7,1)&amp;"x","0x1x2x3x4x5x6x7x8x9x")),ISNUMBER(FIND(MID(A34,8,1)&amp;"x","0x1x2x3x4x5x6x7x8x9x")))),"元明細IDはSAL-と半角数字4桁",IF(COUNTIFS($A$8:$A$57,A34)&gt;1,"元明細IDが重複",IF(NOT(AND(ISTEXT(B34),LEN(B34)=8,EXACT(LEFT(B34,4),"SKU-"),ISNUMBER(FIND(MID(B34,5,1)&amp;"x","0x1x2x3x4x5x6x7x8x9x")),ISNUMBER(FIND(MID(B34,6,1)&amp;"x","0x1x2x3x4x5x6x7x8x9x")),ISNUMBER(FIND(MID(B34,7,1)&amp;"x","0x1x2x3x4x5x6x7x8x9x")),ISNUMBER(FIND(MID(B34,8,1)&amp;"x","0x1x2x3x4x5x6x7x8x9x")))),"品目IDはSKU-と半角数字4桁",IF(NOT(IF(ISNUMBER(C34),AND(C34&gt;=43831,C34&lt;=73050,C34=INT(C34)),FALSE())),"出荷日は時刻なしで必須",IF(NOT(IF(ISNUMBER(D34),AND(D34&gt;=1,D34&lt;=1000000,D34=INT(D34)),FALSE())),"出荷数は1〜100万個の整数",IF(NOT(IF(ISNUMBER(E34),AND(E34&gt;=43831,E34&lt;=73050,E34=INT(E34)),FALSE())),"原資料確認日は時刻なしで必須",IF(OR(C34&gt;E34,E34&gt;返品の確認!$B$3),"出荷日≦原資料確認日≦基準日","確認済み")))))))),ISNUMBER(G34),G34=IF(F34="確認済み",0,1)),0,1))</f>
        <v>0</v>
      </c>
    </row>
    <row r="35" customFormat="false" ht="32" hidden="false" customHeight="true" outlineLevel="0" collapsed="false">
      <c r="A35" s="9"/>
      <c r="B35" s="9"/>
      <c r="C35" s="4"/>
      <c r="D35" s="14"/>
      <c r="E35" s="4"/>
      <c r="F35" s="8" t="str">
        <f aca="false">IF(COUNTA(A35:E35)=0,"",IF(NOT(AND(ISTEXT(A35),LEN(A35)=8,EXACT(LEFT(A35,4),"SAL-"),ISNUMBER(FIND(MID(A35,5,1)&amp;"x","0x1x2x3x4x5x6x7x8x9x")),ISNUMBER(FIND(MID(A35,6,1)&amp;"x","0x1x2x3x4x5x6x7x8x9x")),ISNUMBER(FIND(MID(A35,7,1)&amp;"x","0x1x2x3x4x5x6x7x8x9x")),ISNUMBER(FIND(MID(A35,8,1)&amp;"x","0x1x2x3x4x5x6x7x8x9x")))),"元明細IDはSAL-と半角数字4桁",IF(COUNTIFS($A$8:$A$57,A35)&gt;1,"元明細IDが重複",IF(NOT(AND(ISTEXT(B35),LEN(B35)=8,EXACT(LEFT(B35,4),"SKU-"),ISNUMBER(FIND(MID(B35,5,1)&amp;"x","0x1x2x3x4x5x6x7x8x9x")),ISNUMBER(FIND(MID(B35,6,1)&amp;"x","0x1x2x3x4x5x6x7x8x9x")),ISNUMBER(FIND(MID(B35,7,1)&amp;"x","0x1x2x3x4x5x6x7x8x9x")),ISNUMBER(FIND(MID(B35,8,1)&amp;"x","0x1x2x3x4x5x6x7x8x9x")))),"品目IDはSKU-と半角数字4桁",IF(NOT(IF(ISNUMBER(C35),AND(C35&gt;=43831,C35&lt;=73050,C35=INT(C35)),FALSE())),"出荷日は時刻なしで必須",IF(NOT(IF(ISNUMBER(D35),AND(D35&gt;=1,D35&lt;=1000000,D35=INT(D35)),FALSE())),"出荷数は1〜100万個の整数",IF(NOT(IF(ISNUMBER(E35),AND(E35&gt;=43831,E35&lt;=73050,E35=INT(E35)),FALSE())),"原資料確認日は時刻なしで必須",IF(OR(C35&gt;E35,E35&gt;返品の確認!$B$3),"出荷日≦原資料確認日≦基準日","確認済み"))))))))</f>
        <v/>
      </c>
      <c r="G35" s="1" t="str">
        <f aca="false">IF(F35="","",IF(F35="確認済み",0,1))</f>
        <v/>
      </c>
      <c r="H35" s="1" t="n">
        <f aca="false">IF(COUNTA(A35:E35)=0,IF(AND(F35="",G35=""),0,1),IF(AND(ISTEXT(F35),F35=IF(COUNTA(A35:E35)=0,"",IF(NOT(AND(ISTEXT(A35),LEN(A35)=8,EXACT(LEFT(A35,4),"SAL-"),ISNUMBER(FIND(MID(A35,5,1)&amp;"x","0x1x2x3x4x5x6x7x8x9x")),ISNUMBER(FIND(MID(A35,6,1)&amp;"x","0x1x2x3x4x5x6x7x8x9x")),ISNUMBER(FIND(MID(A35,7,1)&amp;"x","0x1x2x3x4x5x6x7x8x9x")),ISNUMBER(FIND(MID(A35,8,1)&amp;"x","0x1x2x3x4x5x6x7x8x9x")))),"元明細IDはSAL-と半角数字4桁",IF(COUNTIFS($A$8:$A$57,A35)&gt;1,"元明細IDが重複",IF(NOT(AND(ISTEXT(B35),LEN(B35)=8,EXACT(LEFT(B35,4),"SKU-"),ISNUMBER(FIND(MID(B35,5,1)&amp;"x","0x1x2x3x4x5x6x7x8x9x")),ISNUMBER(FIND(MID(B35,6,1)&amp;"x","0x1x2x3x4x5x6x7x8x9x")),ISNUMBER(FIND(MID(B35,7,1)&amp;"x","0x1x2x3x4x5x6x7x8x9x")),ISNUMBER(FIND(MID(B35,8,1)&amp;"x","0x1x2x3x4x5x6x7x8x9x")))),"品目IDはSKU-と半角数字4桁",IF(NOT(IF(ISNUMBER(C35),AND(C35&gt;=43831,C35&lt;=73050,C35=INT(C35)),FALSE())),"出荷日は時刻なしで必須",IF(NOT(IF(ISNUMBER(D35),AND(D35&gt;=1,D35&lt;=1000000,D35=INT(D35)),FALSE())),"出荷数は1〜100万個の整数",IF(NOT(IF(ISNUMBER(E35),AND(E35&gt;=43831,E35&lt;=73050,E35=INT(E35)),FALSE())),"原資料確認日は時刻なしで必須",IF(OR(C35&gt;E35,E35&gt;返品の確認!$B$3),"出荷日≦原資料確認日≦基準日","確認済み")))))))),ISNUMBER(G35),G35=IF(F35="確認済み",0,1)),0,1))</f>
        <v>0</v>
      </c>
    </row>
    <row r="36" customFormat="false" ht="32" hidden="false" customHeight="true" outlineLevel="0" collapsed="false">
      <c r="A36" s="9"/>
      <c r="B36" s="9"/>
      <c r="C36" s="4"/>
      <c r="D36" s="14"/>
      <c r="E36" s="4"/>
      <c r="F36" s="8" t="str">
        <f aca="false">IF(COUNTA(A36:E36)=0,"",IF(NOT(AND(ISTEXT(A36),LEN(A36)=8,EXACT(LEFT(A36,4),"SAL-"),ISNUMBER(FIND(MID(A36,5,1)&amp;"x","0x1x2x3x4x5x6x7x8x9x")),ISNUMBER(FIND(MID(A36,6,1)&amp;"x","0x1x2x3x4x5x6x7x8x9x")),ISNUMBER(FIND(MID(A36,7,1)&amp;"x","0x1x2x3x4x5x6x7x8x9x")),ISNUMBER(FIND(MID(A36,8,1)&amp;"x","0x1x2x3x4x5x6x7x8x9x")))),"元明細IDはSAL-と半角数字4桁",IF(COUNTIFS($A$8:$A$57,A36)&gt;1,"元明細IDが重複",IF(NOT(AND(ISTEXT(B36),LEN(B36)=8,EXACT(LEFT(B36,4),"SKU-"),ISNUMBER(FIND(MID(B36,5,1)&amp;"x","0x1x2x3x4x5x6x7x8x9x")),ISNUMBER(FIND(MID(B36,6,1)&amp;"x","0x1x2x3x4x5x6x7x8x9x")),ISNUMBER(FIND(MID(B36,7,1)&amp;"x","0x1x2x3x4x5x6x7x8x9x")),ISNUMBER(FIND(MID(B36,8,1)&amp;"x","0x1x2x3x4x5x6x7x8x9x")))),"品目IDはSKU-と半角数字4桁",IF(NOT(IF(ISNUMBER(C36),AND(C36&gt;=43831,C36&lt;=73050,C36=INT(C36)),FALSE())),"出荷日は時刻なしで必須",IF(NOT(IF(ISNUMBER(D36),AND(D36&gt;=1,D36&lt;=1000000,D36=INT(D36)),FALSE())),"出荷数は1〜100万個の整数",IF(NOT(IF(ISNUMBER(E36),AND(E36&gt;=43831,E36&lt;=73050,E36=INT(E36)),FALSE())),"原資料確認日は時刻なしで必須",IF(OR(C36&gt;E36,E36&gt;返品の確認!$B$3),"出荷日≦原資料確認日≦基準日","確認済み"))))))))</f>
        <v/>
      </c>
      <c r="G36" s="1" t="str">
        <f aca="false">IF(F36="","",IF(F36="確認済み",0,1))</f>
        <v/>
      </c>
      <c r="H36" s="1" t="n">
        <f aca="false">IF(COUNTA(A36:E36)=0,IF(AND(F36="",G36=""),0,1),IF(AND(ISTEXT(F36),F36=IF(COUNTA(A36:E36)=0,"",IF(NOT(AND(ISTEXT(A36),LEN(A36)=8,EXACT(LEFT(A36,4),"SAL-"),ISNUMBER(FIND(MID(A36,5,1)&amp;"x","0x1x2x3x4x5x6x7x8x9x")),ISNUMBER(FIND(MID(A36,6,1)&amp;"x","0x1x2x3x4x5x6x7x8x9x")),ISNUMBER(FIND(MID(A36,7,1)&amp;"x","0x1x2x3x4x5x6x7x8x9x")),ISNUMBER(FIND(MID(A36,8,1)&amp;"x","0x1x2x3x4x5x6x7x8x9x")))),"元明細IDはSAL-と半角数字4桁",IF(COUNTIFS($A$8:$A$57,A36)&gt;1,"元明細IDが重複",IF(NOT(AND(ISTEXT(B36),LEN(B36)=8,EXACT(LEFT(B36,4),"SKU-"),ISNUMBER(FIND(MID(B36,5,1)&amp;"x","0x1x2x3x4x5x6x7x8x9x")),ISNUMBER(FIND(MID(B36,6,1)&amp;"x","0x1x2x3x4x5x6x7x8x9x")),ISNUMBER(FIND(MID(B36,7,1)&amp;"x","0x1x2x3x4x5x6x7x8x9x")),ISNUMBER(FIND(MID(B36,8,1)&amp;"x","0x1x2x3x4x5x6x7x8x9x")))),"品目IDはSKU-と半角数字4桁",IF(NOT(IF(ISNUMBER(C36),AND(C36&gt;=43831,C36&lt;=73050,C36=INT(C36)),FALSE())),"出荷日は時刻なしで必須",IF(NOT(IF(ISNUMBER(D36),AND(D36&gt;=1,D36&lt;=1000000,D36=INT(D36)),FALSE())),"出荷数は1〜100万個の整数",IF(NOT(IF(ISNUMBER(E36),AND(E36&gt;=43831,E36&lt;=73050,E36=INT(E36)),FALSE())),"原資料確認日は時刻なしで必須",IF(OR(C36&gt;E36,E36&gt;返品の確認!$B$3),"出荷日≦原資料確認日≦基準日","確認済み")))))))),ISNUMBER(G36),G36=IF(F36="確認済み",0,1)),0,1))</f>
        <v>0</v>
      </c>
    </row>
    <row r="37" customFormat="false" ht="32" hidden="false" customHeight="true" outlineLevel="0" collapsed="false">
      <c r="A37" s="9"/>
      <c r="B37" s="9"/>
      <c r="C37" s="4"/>
      <c r="D37" s="14"/>
      <c r="E37" s="4"/>
      <c r="F37" s="8" t="str">
        <f aca="false">IF(COUNTA(A37:E37)=0,"",IF(NOT(AND(ISTEXT(A37),LEN(A37)=8,EXACT(LEFT(A37,4),"SAL-"),ISNUMBER(FIND(MID(A37,5,1)&amp;"x","0x1x2x3x4x5x6x7x8x9x")),ISNUMBER(FIND(MID(A37,6,1)&amp;"x","0x1x2x3x4x5x6x7x8x9x")),ISNUMBER(FIND(MID(A37,7,1)&amp;"x","0x1x2x3x4x5x6x7x8x9x")),ISNUMBER(FIND(MID(A37,8,1)&amp;"x","0x1x2x3x4x5x6x7x8x9x")))),"元明細IDはSAL-と半角数字4桁",IF(COUNTIFS($A$8:$A$57,A37)&gt;1,"元明細IDが重複",IF(NOT(AND(ISTEXT(B37),LEN(B37)=8,EXACT(LEFT(B37,4),"SKU-"),ISNUMBER(FIND(MID(B37,5,1)&amp;"x","0x1x2x3x4x5x6x7x8x9x")),ISNUMBER(FIND(MID(B37,6,1)&amp;"x","0x1x2x3x4x5x6x7x8x9x")),ISNUMBER(FIND(MID(B37,7,1)&amp;"x","0x1x2x3x4x5x6x7x8x9x")),ISNUMBER(FIND(MID(B37,8,1)&amp;"x","0x1x2x3x4x5x6x7x8x9x")))),"品目IDはSKU-と半角数字4桁",IF(NOT(IF(ISNUMBER(C37),AND(C37&gt;=43831,C37&lt;=73050,C37=INT(C37)),FALSE())),"出荷日は時刻なしで必須",IF(NOT(IF(ISNUMBER(D37),AND(D37&gt;=1,D37&lt;=1000000,D37=INT(D37)),FALSE())),"出荷数は1〜100万個の整数",IF(NOT(IF(ISNUMBER(E37),AND(E37&gt;=43831,E37&lt;=73050,E37=INT(E37)),FALSE())),"原資料確認日は時刻なしで必須",IF(OR(C37&gt;E37,E37&gt;返品の確認!$B$3),"出荷日≦原資料確認日≦基準日","確認済み"))))))))</f>
        <v/>
      </c>
      <c r="G37" s="1" t="str">
        <f aca="false">IF(F37="","",IF(F37="確認済み",0,1))</f>
        <v/>
      </c>
      <c r="H37" s="1" t="n">
        <f aca="false">IF(COUNTA(A37:E37)=0,IF(AND(F37="",G37=""),0,1),IF(AND(ISTEXT(F37),F37=IF(COUNTA(A37:E37)=0,"",IF(NOT(AND(ISTEXT(A37),LEN(A37)=8,EXACT(LEFT(A37,4),"SAL-"),ISNUMBER(FIND(MID(A37,5,1)&amp;"x","0x1x2x3x4x5x6x7x8x9x")),ISNUMBER(FIND(MID(A37,6,1)&amp;"x","0x1x2x3x4x5x6x7x8x9x")),ISNUMBER(FIND(MID(A37,7,1)&amp;"x","0x1x2x3x4x5x6x7x8x9x")),ISNUMBER(FIND(MID(A37,8,1)&amp;"x","0x1x2x3x4x5x6x7x8x9x")))),"元明細IDはSAL-と半角数字4桁",IF(COUNTIFS($A$8:$A$57,A37)&gt;1,"元明細IDが重複",IF(NOT(AND(ISTEXT(B37),LEN(B37)=8,EXACT(LEFT(B37,4),"SKU-"),ISNUMBER(FIND(MID(B37,5,1)&amp;"x","0x1x2x3x4x5x6x7x8x9x")),ISNUMBER(FIND(MID(B37,6,1)&amp;"x","0x1x2x3x4x5x6x7x8x9x")),ISNUMBER(FIND(MID(B37,7,1)&amp;"x","0x1x2x3x4x5x6x7x8x9x")),ISNUMBER(FIND(MID(B37,8,1)&amp;"x","0x1x2x3x4x5x6x7x8x9x")))),"品目IDはSKU-と半角数字4桁",IF(NOT(IF(ISNUMBER(C37),AND(C37&gt;=43831,C37&lt;=73050,C37=INT(C37)),FALSE())),"出荷日は時刻なしで必須",IF(NOT(IF(ISNUMBER(D37),AND(D37&gt;=1,D37&lt;=1000000,D37=INT(D37)),FALSE())),"出荷数は1〜100万個の整数",IF(NOT(IF(ISNUMBER(E37),AND(E37&gt;=43831,E37&lt;=73050,E37=INT(E37)),FALSE())),"原資料確認日は時刻なしで必須",IF(OR(C37&gt;E37,E37&gt;返品の確認!$B$3),"出荷日≦原資料確認日≦基準日","確認済み")))))))),ISNUMBER(G37),G37=IF(F37="確認済み",0,1)),0,1))</f>
        <v>0</v>
      </c>
    </row>
    <row r="38" customFormat="false" ht="32" hidden="false" customHeight="true" outlineLevel="0" collapsed="false">
      <c r="A38" s="9"/>
      <c r="B38" s="9"/>
      <c r="C38" s="4"/>
      <c r="D38" s="14"/>
      <c r="E38" s="4"/>
      <c r="F38" s="8" t="str">
        <f aca="false">IF(COUNTA(A38:E38)=0,"",IF(NOT(AND(ISTEXT(A38),LEN(A38)=8,EXACT(LEFT(A38,4),"SAL-"),ISNUMBER(FIND(MID(A38,5,1)&amp;"x","0x1x2x3x4x5x6x7x8x9x")),ISNUMBER(FIND(MID(A38,6,1)&amp;"x","0x1x2x3x4x5x6x7x8x9x")),ISNUMBER(FIND(MID(A38,7,1)&amp;"x","0x1x2x3x4x5x6x7x8x9x")),ISNUMBER(FIND(MID(A38,8,1)&amp;"x","0x1x2x3x4x5x6x7x8x9x")))),"元明細IDはSAL-と半角数字4桁",IF(COUNTIFS($A$8:$A$57,A38)&gt;1,"元明細IDが重複",IF(NOT(AND(ISTEXT(B38),LEN(B38)=8,EXACT(LEFT(B38,4),"SKU-"),ISNUMBER(FIND(MID(B38,5,1)&amp;"x","0x1x2x3x4x5x6x7x8x9x")),ISNUMBER(FIND(MID(B38,6,1)&amp;"x","0x1x2x3x4x5x6x7x8x9x")),ISNUMBER(FIND(MID(B38,7,1)&amp;"x","0x1x2x3x4x5x6x7x8x9x")),ISNUMBER(FIND(MID(B38,8,1)&amp;"x","0x1x2x3x4x5x6x7x8x9x")))),"品目IDはSKU-と半角数字4桁",IF(NOT(IF(ISNUMBER(C38),AND(C38&gt;=43831,C38&lt;=73050,C38=INT(C38)),FALSE())),"出荷日は時刻なしで必須",IF(NOT(IF(ISNUMBER(D38),AND(D38&gt;=1,D38&lt;=1000000,D38=INT(D38)),FALSE())),"出荷数は1〜100万個の整数",IF(NOT(IF(ISNUMBER(E38),AND(E38&gt;=43831,E38&lt;=73050,E38=INT(E38)),FALSE())),"原資料確認日は時刻なしで必須",IF(OR(C38&gt;E38,E38&gt;返品の確認!$B$3),"出荷日≦原資料確認日≦基準日","確認済み"))))))))</f>
        <v/>
      </c>
      <c r="G38" s="1" t="str">
        <f aca="false">IF(F38="","",IF(F38="確認済み",0,1))</f>
        <v/>
      </c>
      <c r="H38" s="1" t="n">
        <f aca="false">IF(COUNTA(A38:E38)=0,IF(AND(F38="",G38=""),0,1),IF(AND(ISTEXT(F38),F38=IF(COUNTA(A38:E38)=0,"",IF(NOT(AND(ISTEXT(A38),LEN(A38)=8,EXACT(LEFT(A38,4),"SAL-"),ISNUMBER(FIND(MID(A38,5,1)&amp;"x","0x1x2x3x4x5x6x7x8x9x")),ISNUMBER(FIND(MID(A38,6,1)&amp;"x","0x1x2x3x4x5x6x7x8x9x")),ISNUMBER(FIND(MID(A38,7,1)&amp;"x","0x1x2x3x4x5x6x7x8x9x")),ISNUMBER(FIND(MID(A38,8,1)&amp;"x","0x1x2x3x4x5x6x7x8x9x")))),"元明細IDはSAL-と半角数字4桁",IF(COUNTIFS($A$8:$A$57,A38)&gt;1,"元明細IDが重複",IF(NOT(AND(ISTEXT(B38),LEN(B38)=8,EXACT(LEFT(B38,4),"SKU-"),ISNUMBER(FIND(MID(B38,5,1)&amp;"x","0x1x2x3x4x5x6x7x8x9x")),ISNUMBER(FIND(MID(B38,6,1)&amp;"x","0x1x2x3x4x5x6x7x8x9x")),ISNUMBER(FIND(MID(B38,7,1)&amp;"x","0x1x2x3x4x5x6x7x8x9x")),ISNUMBER(FIND(MID(B38,8,1)&amp;"x","0x1x2x3x4x5x6x7x8x9x")))),"品目IDはSKU-と半角数字4桁",IF(NOT(IF(ISNUMBER(C38),AND(C38&gt;=43831,C38&lt;=73050,C38=INT(C38)),FALSE())),"出荷日は時刻なしで必須",IF(NOT(IF(ISNUMBER(D38),AND(D38&gt;=1,D38&lt;=1000000,D38=INT(D38)),FALSE())),"出荷数は1〜100万個の整数",IF(NOT(IF(ISNUMBER(E38),AND(E38&gt;=43831,E38&lt;=73050,E38=INT(E38)),FALSE())),"原資料確認日は時刻なしで必須",IF(OR(C38&gt;E38,E38&gt;返品の確認!$B$3),"出荷日≦原資料確認日≦基準日","確認済み")))))))),ISNUMBER(G38),G38=IF(F38="確認済み",0,1)),0,1))</f>
        <v>0</v>
      </c>
    </row>
    <row r="39" customFormat="false" ht="32" hidden="false" customHeight="true" outlineLevel="0" collapsed="false">
      <c r="A39" s="9"/>
      <c r="B39" s="9"/>
      <c r="C39" s="4"/>
      <c r="D39" s="14"/>
      <c r="E39" s="4"/>
      <c r="F39" s="8" t="str">
        <f aca="false">IF(COUNTA(A39:E39)=0,"",IF(NOT(AND(ISTEXT(A39),LEN(A39)=8,EXACT(LEFT(A39,4),"SAL-"),ISNUMBER(FIND(MID(A39,5,1)&amp;"x","0x1x2x3x4x5x6x7x8x9x")),ISNUMBER(FIND(MID(A39,6,1)&amp;"x","0x1x2x3x4x5x6x7x8x9x")),ISNUMBER(FIND(MID(A39,7,1)&amp;"x","0x1x2x3x4x5x6x7x8x9x")),ISNUMBER(FIND(MID(A39,8,1)&amp;"x","0x1x2x3x4x5x6x7x8x9x")))),"元明細IDはSAL-と半角数字4桁",IF(COUNTIFS($A$8:$A$57,A39)&gt;1,"元明細IDが重複",IF(NOT(AND(ISTEXT(B39),LEN(B39)=8,EXACT(LEFT(B39,4),"SKU-"),ISNUMBER(FIND(MID(B39,5,1)&amp;"x","0x1x2x3x4x5x6x7x8x9x")),ISNUMBER(FIND(MID(B39,6,1)&amp;"x","0x1x2x3x4x5x6x7x8x9x")),ISNUMBER(FIND(MID(B39,7,1)&amp;"x","0x1x2x3x4x5x6x7x8x9x")),ISNUMBER(FIND(MID(B39,8,1)&amp;"x","0x1x2x3x4x5x6x7x8x9x")))),"品目IDはSKU-と半角数字4桁",IF(NOT(IF(ISNUMBER(C39),AND(C39&gt;=43831,C39&lt;=73050,C39=INT(C39)),FALSE())),"出荷日は時刻なしで必須",IF(NOT(IF(ISNUMBER(D39),AND(D39&gt;=1,D39&lt;=1000000,D39=INT(D39)),FALSE())),"出荷数は1〜100万個の整数",IF(NOT(IF(ISNUMBER(E39),AND(E39&gt;=43831,E39&lt;=73050,E39=INT(E39)),FALSE())),"原資料確認日は時刻なしで必須",IF(OR(C39&gt;E39,E39&gt;返品の確認!$B$3),"出荷日≦原資料確認日≦基準日","確認済み"))))))))</f>
        <v/>
      </c>
      <c r="G39" s="1" t="str">
        <f aca="false">IF(F39="","",IF(F39="確認済み",0,1))</f>
        <v/>
      </c>
      <c r="H39" s="1" t="n">
        <f aca="false">IF(COUNTA(A39:E39)=0,IF(AND(F39="",G39=""),0,1),IF(AND(ISTEXT(F39),F39=IF(COUNTA(A39:E39)=0,"",IF(NOT(AND(ISTEXT(A39),LEN(A39)=8,EXACT(LEFT(A39,4),"SAL-"),ISNUMBER(FIND(MID(A39,5,1)&amp;"x","0x1x2x3x4x5x6x7x8x9x")),ISNUMBER(FIND(MID(A39,6,1)&amp;"x","0x1x2x3x4x5x6x7x8x9x")),ISNUMBER(FIND(MID(A39,7,1)&amp;"x","0x1x2x3x4x5x6x7x8x9x")),ISNUMBER(FIND(MID(A39,8,1)&amp;"x","0x1x2x3x4x5x6x7x8x9x")))),"元明細IDはSAL-と半角数字4桁",IF(COUNTIFS($A$8:$A$57,A39)&gt;1,"元明細IDが重複",IF(NOT(AND(ISTEXT(B39),LEN(B39)=8,EXACT(LEFT(B39,4),"SKU-"),ISNUMBER(FIND(MID(B39,5,1)&amp;"x","0x1x2x3x4x5x6x7x8x9x")),ISNUMBER(FIND(MID(B39,6,1)&amp;"x","0x1x2x3x4x5x6x7x8x9x")),ISNUMBER(FIND(MID(B39,7,1)&amp;"x","0x1x2x3x4x5x6x7x8x9x")),ISNUMBER(FIND(MID(B39,8,1)&amp;"x","0x1x2x3x4x5x6x7x8x9x")))),"品目IDはSKU-と半角数字4桁",IF(NOT(IF(ISNUMBER(C39),AND(C39&gt;=43831,C39&lt;=73050,C39=INT(C39)),FALSE())),"出荷日は時刻なしで必須",IF(NOT(IF(ISNUMBER(D39),AND(D39&gt;=1,D39&lt;=1000000,D39=INT(D39)),FALSE())),"出荷数は1〜100万個の整数",IF(NOT(IF(ISNUMBER(E39),AND(E39&gt;=43831,E39&lt;=73050,E39=INT(E39)),FALSE())),"原資料確認日は時刻なしで必須",IF(OR(C39&gt;E39,E39&gt;返品の確認!$B$3),"出荷日≦原資料確認日≦基準日","確認済み")))))))),ISNUMBER(G39),G39=IF(F39="確認済み",0,1)),0,1))</f>
        <v>0</v>
      </c>
    </row>
    <row r="40" customFormat="false" ht="32" hidden="false" customHeight="true" outlineLevel="0" collapsed="false">
      <c r="A40" s="9"/>
      <c r="B40" s="9"/>
      <c r="C40" s="4"/>
      <c r="D40" s="14"/>
      <c r="E40" s="4"/>
      <c r="F40" s="8" t="str">
        <f aca="false">IF(COUNTA(A40:E40)=0,"",IF(NOT(AND(ISTEXT(A40),LEN(A40)=8,EXACT(LEFT(A40,4),"SAL-"),ISNUMBER(FIND(MID(A40,5,1)&amp;"x","0x1x2x3x4x5x6x7x8x9x")),ISNUMBER(FIND(MID(A40,6,1)&amp;"x","0x1x2x3x4x5x6x7x8x9x")),ISNUMBER(FIND(MID(A40,7,1)&amp;"x","0x1x2x3x4x5x6x7x8x9x")),ISNUMBER(FIND(MID(A40,8,1)&amp;"x","0x1x2x3x4x5x6x7x8x9x")))),"元明細IDはSAL-と半角数字4桁",IF(COUNTIFS($A$8:$A$57,A40)&gt;1,"元明細IDが重複",IF(NOT(AND(ISTEXT(B40),LEN(B40)=8,EXACT(LEFT(B40,4),"SKU-"),ISNUMBER(FIND(MID(B40,5,1)&amp;"x","0x1x2x3x4x5x6x7x8x9x")),ISNUMBER(FIND(MID(B40,6,1)&amp;"x","0x1x2x3x4x5x6x7x8x9x")),ISNUMBER(FIND(MID(B40,7,1)&amp;"x","0x1x2x3x4x5x6x7x8x9x")),ISNUMBER(FIND(MID(B40,8,1)&amp;"x","0x1x2x3x4x5x6x7x8x9x")))),"品目IDはSKU-と半角数字4桁",IF(NOT(IF(ISNUMBER(C40),AND(C40&gt;=43831,C40&lt;=73050,C40=INT(C40)),FALSE())),"出荷日は時刻なしで必須",IF(NOT(IF(ISNUMBER(D40),AND(D40&gt;=1,D40&lt;=1000000,D40=INT(D40)),FALSE())),"出荷数は1〜100万個の整数",IF(NOT(IF(ISNUMBER(E40),AND(E40&gt;=43831,E40&lt;=73050,E40=INT(E40)),FALSE())),"原資料確認日は時刻なしで必須",IF(OR(C40&gt;E40,E40&gt;返品の確認!$B$3),"出荷日≦原資料確認日≦基準日","確認済み"))))))))</f>
        <v/>
      </c>
      <c r="G40" s="1" t="str">
        <f aca="false">IF(F40="","",IF(F40="確認済み",0,1))</f>
        <v/>
      </c>
      <c r="H40" s="1" t="n">
        <f aca="false">IF(COUNTA(A40:E40)=0,IF(AND(F40="",G40=""),0,1),IF(AND(ISTEXT(F40),F40=IF(COUNTA(A40:E40)=0,"",IF(NOT(AND(ISTEXT(A40),LEN(A40)=8,EXACT(LEFT(A40,4),"SAL-"),ISNUMBER(FIND(MID(A40,5,1)&amp;"x","0x1x2x3x4x5x6x7x8x9x")),ISNUMBER(FIND(MID(A40,6,1)&amp;"x","0x1x2x3x4x5x6x7x8x9x")),ISNUMBER(FIND(MID(A40,7,1)&amp;"x","0x1x2x3x4x5x6x7x8x9x")),ISNUMBER(FIND(MID(A40,8,1)&amp;"x","0x1x2x3x4x5x6x7x8x9x")))),"元明細IDはSAL-と半角数字4桁",IF(COUNTIFS($A$8:$A$57,A40)&gt;1,"元明細IDが重複",IF(NOT(AND(ISTEXT(B40),LEN(B40)=8,EXACT(LEFT(B40,4),"SKU-"),ISNUMBER(FIND(MID(B40,5,1)&amp;"x","0x1x2x3x4x5x6x7x8x9x")),ISNUMBER(FIND(MID(B40,6,1)&amp;"x","0x1x2x3x4x5x6x7x8x9x")),ISNUMBER(FIND(MID(B40,7,1)&amp;"x","0x1x2x3x4x5x6x7x8x9x")),ISNUMBER(FIND(MID(B40,8,1)&amp;"x","0x1x2x3x4x5x6x7x8x9x")))),"品目IDはSKU-と半角数字4桁",IF(NOT(IF(ISNUMBER(C40),AND(C40&gt;=43831,C40&lt;=73050,C40=INT(C40)),FALSE())),"出荷日は時刻なしで必須",IF(NOT(IF(ISNUMBER(D40),AND(D40&gt;=1,D40&lt;=1000000,D40=INT(D40)),FALSE())),"出荷数は1〜100万個の整数",IF(NOT(IF(ISNUMBER(E40),AND(E40&gt;=43831,E40&lt;=73050,E40=INT(E40)),FALSE())),"原資料確認日は時刻なしで必須",IF(OR(C40&gt;E40,E40&gt;返品の確認!$B$3),"出荷日≦原資料確認日≦基準日","確認済み")))))))),ISNUMBER(G40),G40=IF(F40="確認済み",0,1)),0,1))</f>
        <v>0</v>
      </c>
    </row>
    <row r="41" customFormat="false" ht="32" hidden="false" customHeight="true" outlineLevel="0" collapsed="false">
      <c r="A41" s="9"/>
      <c r="B41" s="9"/>
      <c r="C41" s="4"/>
      <c r="D41" s="14"/>
      <c r="E41" s="4"/>
      <c r="F41" s="8" t="str">
        <f aca="false">IF(COUNTA(A41:E41)=0,"",IF(NOT(AND(ISTEXT(A41),LEN(A41)=8,EXACT(LEFT(A41,4),"SAL-"),ISNUMBER(FIND(MID(A41,5,1)&amp;"x","0x1x2x3x4x5x6x7x8x9x")),ISNUMBER(FIND(MID(A41,6,1)&amp;"x","0x1x2x3x4x5x6x7x8x9x")),ISNUMBER(FIND(MID(A41,7,1)&amp;"x","0x1x2x3x4x5x6x7x8x9x")),ISNUMBER(FIND(MID(A41,8,1)&amp;"x","0x1x2x3x4x5x6x7x8x9x")))),"元明細IDはSAL-と半角数字4桁",IF(COUNTIFS($A$8:$A$57,A41)&gt;1,"元明細IDが重複",IF(NOT(AND(ISTEXT(B41),LEN(B41)=8,EXACT(LEFT(B41,4),"SKU-"),ISNUMBER(FIND(MID(B41,5,1)&amp;"x","0x1x2x3x4x5x6x7x8x9x")),ISNUMBER(FIND(MID(B41,6,1)&amp;"x","0x1x2x3x4x5x6x7x8x9x")),ISNUMBER(FIND(MID(B41,7,1)&amp;"x","0x1x2x3x4x5x6x7x8x9x")),ISNUMBER(FIND(MID(B41,8,1)&amp;"x","0x1x2x3x4x5x6x7x8x9x")))),"品目IDはSKU-と半角数字4桁",IF(NOT(IF(ISNUMBER(C41),AND(C41&gt;=43831,C41&lt;=73050,C41=INT(C41)),FALSE())),"出荷日は時刻なしで必須",IF(NOT(IF(ISNUMBER(D41),AND(D41&gt;=1,D41&lt;=1000000,D41=INT(D41)),FALSE())),"出荷数は1〜100万個の整数",IF(NOT(IF(ISNUMBER(E41),AND(E41&gt;=43831,E41&lt;=73050,E41=INT(E41)),FALSE())),"原資料確認日は時刻なしで必須",IF(OR(C41&gt;E41,E41&gt;返品の確認!$B$3),"出荷日≦原資料確認日≦基準日","確認済み"))))))))</f>
        <v/>
      </c>
      <c r="G41" s="1" t="str">
        <f aca="false">IF(F41="","",IF(F41="確認済み",0,1))</f>
        <v/>
      </c>
      <c r="H41" s="1" t="n">
        <f aca="false">IF(COUNTA(A41:E41)=0,IF(AND(F41="",G41=""),0,1),IF(AND(ISTEXT(F41),F41=IF(COUNTA(A41:E41)=0,"",IF(NOT(AND(ISTEXT(A41),LEN(A41)=8,EXACT(LEFT(A41,4),"SAL-"),ISNUMBER(FIND(MID(A41,5,1)&amp;"x","0x1x2x3x4x5x6x7x8x9x")),ISNUMBER(FIND(MID(A41,6,1)&amp;"x","0x1x2x3x4x5x6x7x8x9x")),ISNUMBER(FIND(MID(A41,7,1)&amp;"x","0x1x2x3x4x5x6x7x8x9x")),ISNUMBER(FIND(MID(A41,8,1)&amp;"x","0x1x2x3x4x5x6x7x8x9x")))),"元明細IDはSAL-と半角数字4桁",IF(COUNTIFS($A$8:$A$57,A41)&gt;1,"元明細IDが重複",IF(NOT(AND(ISTEXT(B41),LEN(B41)=8,EXACT(LEFT(B41,4),"SKU-"),ISNUMBER(FIND(MID(B41,5,1)&amp;"x","0x1x2x3x4x5x6x7x8x9x")),ISNUMBER(FIND(MID(B41,6,1)&amp;"x","0x1x2x3x4x5x6x7x8x9x")),ISNUMBER(FIND(MID(B41,7,1)&amp;"x","0x1x2x3x4x5x6x7x8x9x")),ISNUMBER(FIND(MID(B41,8,1)&amp;"x","0x1x2x3x4x5x6x7x8x9x")))),"品目IDはSKU-と半角数字4桁",IF(NOT(IF(ISNUMBER(C41),AND(C41&gt;=43831,C41&lt;=73050,C41=INT(C41)),FALSE())),"出荷日は時刻なしで必須",IF(NOT(IF(ISNUMBER(D41),AND(D41&gt;=1,D41&lt;=1000000,D41=INT(D41)),FALSE())),"出荷数は1〜100万個の整数",IF(NOT(IF(ISNUMBER(E41),AND(E41&gt;=43831,E41&lt;=73050,E41=INT(E41)),FALSE())),"原資料確認日は時刻なしで必須",IF(OR(C41&gt;E41,E41&gt;返品の確認!$B$3),"出荷日≦原資料確認日≦基準日","確認済み")))))))),ISNUMBER(G41),G41=IF(F41="確認済み",0,1)),0,1))</f>
        <v>0</v>
      </c>
    </row>
    <row r="42" customFormat="false" ht="32" hidden="false" customHeight="true" outlineLevel="0" collapsed="false">
      <c r="A42" s="9"/>
      <c r="B42" s="9"/>
      <c r="C42" s="4"/>
      <c r="D42" s="14"/>
      <c r="E42" s="4"/>
      <c r="F42" s="8" t="str">
        <f aca="false">IF(COUNTA(A42:E42)=0,"",IF(NOT(AND(ISTEXT(A42),LEN(A42)=8,EXACT(LEFT(A42,4),"SAL-"),ISNUMBER(FIND(MID(A42,5,1)&amp;"x","0x1x2x3x4x5x6x7x8x9x")),ISNUMBER(FIND(MID(A42,6,1)&amp;"x","0x1x2x3x4x5x6x7x8x9x")),ISNUMBER(FIND(MID(A42,7,1)&amp;"x","0x1x2x3x4x5x6x7x8x9x")),ISNUMBER(FIND(MID(A42,8,1)&amp;"x","0x1x2x3x4x5x6x7x8x9x")))),"元明細IDはSAL-と半角数字4桁",IF(COUNTIFS($A$8:$A$57,A42)&gt;1,"元明細IDが重複",IF(NOT(AND(ISTEXT(B42),LEN(B42)=8,EXACT(LEFT(B42,4),"SKU-"),ISNUMBER(FIND(MID(B42,5,1)&amp;"x","0x1x2x3x4x5x6x7x8x9x")),ISNUMBER(FIND(MID(B42,6,1)&amp;"x","0x1x2x3x4x5x6x7x8x9x")),ISNUMBER(FIND(MID(B42,7,1)&amp;"x","0x1x2x3x4x5x6x7x8x9x")),ISNUMBER(FIND(MID(B42,8,1)&amp;"x","0x1x2x3x4x5x6x7x8x9x")))),"品目IDはSKU-と半角数字4桁",IF(NOT(IF(ISNUMBER(C42),AND(C42&gt;=43831,C42&lt;=73050,C42=INT(C42)),FALSE())),"出荷日は時刻なしで必須",IF(NOT(IF(ISNUMBER(D42),AND(D42&gt;=1,D42&lt;=1000000,D42=INT(D42)),FALSE())),"出荷数は1〜100万個の整数",IF(NOT(IF(ISNUMBER(E42),AND(E42&gt;=43831,E42&lt;=73050,E42=INT(E42)),FALSE())),"原資料確認日は時刻なしで必須",IF(OR(C42&gt;E42,E42&gt;返品の確認!$B$3),"出荷日≦原資料確認日≦基準日","確認済み"))))))))</f>
        <v/>
      </c>
      <c r="G42" s="1" t="str">
        <f aca="false">IF(F42="","",IF(F42="確認済み",0,1))</f>
        <v/>
      </c>
      <c r="H42" s="1" t="n">
        <f aca="false">IF(COUNTA(A42:E42)=0,IF(AND(F42="",G42=""),0,1),IF(AND(ISTEXT(F42),F42=IF(COUNTA(A42:E42)=0,"",IF(NOT(AND(ISTEXT(A42),LEN(A42)=8,EXACT(LEFT(A42,4),"SAL-"),ISNUMBER(FIND(MID(A42,5,1)&amp;"x","0x1x2x3x4x5x6x7x8x9x")),ISNUMBER(FIND(MID(A42,6,1)&amp;"x","0x1x2x3x4x5x6x7x8x9x")),ISNUMBER(FIND(MID(A42,7,1)&amp;"x","0x1x2x3x4x5x6x7x8x9x")),ISNUMBER(FIND(MID(A42,8,1)&amp;"x","0x1x2x3x4x5x6x7x8x9x")))),"元明細IDはSAL-と半角数字4桁",IF(COUNTIFS($A$8:$A$57,A42)&gt;1,"元明細IDが重複",IF(NOT(AND(ISTEXT(B42),LEN(B42)=8,EXACT(LEFT(B42,4),"SKU-"),ISNUMBER(FIND(MID(B42,5,1)&amp;"x","0x1x2x3x4x5x6x7x8x9x")),ISNUMBER(FIND(MID(B42,6,1)&amp;"x","0x1x2x3x4x5x6x7x8x9x")),ISNUMBER(FIND(MID(B42,7,1)&amp;"x","0x1x2x3x4x5x6x7x8x9x")),ISNUMBER(FIND(MID(B42,8,1)&amp;"x","0x1x2x3x4x5x6x7x8x9x")))),"品目IDはSKU-と半角数字4桁",IF(NOT(IF(ISNUMBER(C42),AND(C42&gt;=43831,C42&lt;=73050,C42=INT(C42)),FALSE())),"出荷日は時刻なしで必須",IF(NOT(IF(ISNUMBER(D42),AND(D42&gt;=1,D42&lt;=1000000,D42=INT(D42)),FALSE())),"出荷数は1〜100万個の整数",IF(NOT(IF(ISNUMBER(E42),AND(E42&gt;=43831,E42&lt;=73050,E42=INT(E42)),FALSE())),"原資料確認日は時刻なしで必須",IF(OR(C42&gt;E42,E42&gt;返品の確認!$B$3),"出荷日≦原資料確認日≦基準日","確認済み")))))))),ISNUMBER(G42),G42=IF(F42="確認済み",0,1)),0,1))</f>
        <v>0</v>
      </c>
    </row>
    <row r="43" customFormat="false" ht="32" hidden="false" customHeight="true" outlineLevel="0" collapsed="false">
      <c r="A43" s="9"/>
      <c r="B43" s="9"/>
      <c r="C43" s="4"/>
      <c r="D43" s="14"/>
      <c r="E43" s="4"/>
      <c r="F43" s="8" t="str">
        <f aca="false">IF(COUNTA(A43:E43)=0,"",IF(NOT(AND(ISTEXT(A43),LEN(A43)=8,EXACT(LEFT(A43,4),"SAL-"),ISNUMBER(FIND(MID(A43,5,1)&amp;"x","0x1x2x3x4x5x6x7x8x9x")),ISNUMBER(FIND(MID(A43,6,1)&amp;"x","0x1x2x3x4x5x6x7x8x9x")),ISNUMBER(FIND(MID(A43,7,1)&amp;"x","0x1x2x3x4x5x6x7x8x9x")),ISNUMBER(FIND(MID(A43,8,1)&amp;"x","0x1x2x3x4x5x6x7x8x9x")))),"元明細IDはSAL-と半角数字4桁",IF(COUNTIFS($A$8:$A$57,A43)&gt;1,"元明細IDが重複",IF(NOT(AND(ISTEXT(B43),LEN(B43)=8,EXACT(LEFT(B43,4),"SKU-"),ISNUMBER(FIND(MID(B43,5,1)&amp;"x","0x1x2x3x4x5x6x7x8x9x")),ISNUMBER(FIND(MID(B43,6,1)&amp;"x","0x1x2x3x4x5x6x7x8x9x")),ISNUMBER(FIND(MID(B43,7,1)&amp;"x","0x1x2x3x4x5x6x7x8x9x")),ISNUMBER(FIND(MID(B43,8,1)&amp;"x","0x1x2x3x4x5x6x7x8x9x")))),"品目IDはSKU-と半角数字4桁",IF(NOT(IF(ISNUMBER(C43),AND(C43&gt;=43831,C43&lt;=73050,C43=INT(C43)),FALSE())),"出荷日は時刻なしで必須",IF(NOT(IF(ISNUMBER(D43),AND(D43&gt;=1,D43&lt;=1000000,D43=INT(D43)),FALSE())),"出荷数は1〜100万個の整数",IF(NOT(IF(ISNUMBER(E43),AND(E43&gt;=43831,E43&lt;=73050,E43=INT(E43)),FALSE())),"原資料確認日は時刻なしで必須",IF(OR(C43&gt;E43,E43&gt;返品の確認!$B$3),"出荷日≦原資料確認日≦基準日","確認済み"))))))))</f>
        <v/>
      </c>
      <c r="G43" s="1" t="str">
        <f aca="false">IF(F43="","",IF(F43="確認済み",0,1))</f>
        <v/>
      </c>
      <c r="H43" s="1" t="n">
        <f aca="false">IF(COUNTA(A43:E43)=0,IF(AND(F43="",G43=""),0,1),IF(AND(ISTEXT(F43),F43=IF(COUNTA(A43:E43)=0,"",IF(NOT(AND(ISTEXT(A43),LEN(A43)=8,EXACT(LEFT(A43,4),"SAL-"),ISNUMBER(FIND(MID(A43,5,1)&amp;"x","0x1x2x3x4x5x6x7x8x9x")),ISNUMBER(FIND(MID(A43,6,1)&amp;"x","0x1x2x3x4x5x6x7x8x9x")),ISNUMBER(FIND(MID(A43,7,1)&amp;"x","0x1x2x3x4x5x6x7x8x9x")),ISNUMBER(FIND(MID(A43,8,1)&amp;"x","0x1x2x3x4x5x6x7x8x9x")))),"元明細IDはSAL-と半角数字4桁",IF(COUNTIFS($A$8:$A$57,A43)&gt;1,"元明細IDが重複",IF(NOT(AND(ISTEXT(B43),LEN(B43)=8,EXACT(LEFT(B43,4),"SKU-"),ISNUMBER(FIND(MID(B43,5,1)&amp;"x","0x1x2x3x4x5x6x7x8x9x")),ISNUMBER(FIND(MID(B43,6,1)&amp;"x","0x1x2x3x4x5x6x7x8x9x")),ISNUMBER(FIND(MID(B43,7,1)&amp;"x","0x1x2x3x4x5x6x7x8x9x")),ISNUMBER(FIND(MID(B43,8,1)&amp;"x","0x1x2x3x4x5x6x7x8x9x")))),"品目IDはSKU-と半角数字4桁",IF(NOT(IF(ISNUMBER(C43),AND(C43&gt;=43831,C43&lt;=73050,C43=INT(C43)),FALSE())),"出荷日は時刻なしで必須",IF(NOT(IF(ISNUMBER(D43),AND(D43&gt;=1,D43&lt;=1000000,D43=INT(D43)),FALSE())),"出荷数は1〜100万個の整数",IF(NOT(IF(ISNUMBER(E43),AND(E43&gt;=43831,E43&lt;=73050,E43=INT(E43)),FALSE())),"原資料確認日は時刻なしで必須",IF(OR(C43&gt;E43,E43&gt;返品の確認!$B$3),"出荷日≦原資料確認日≦基準日","確認済み")))))))),ISNUMBER(G43),G43=IF(F43="確認済み",0,1)),0,1))</f>
        <v>0</v>
      </c>
    </row>
    <row r="44" customFormat="false" ht="32" hidden="false" customHeight="true" outlineLevel="0" collapsed="false">
      <c r="A44" s="9"/>
      <c r="B44" s="9"/>
      <c r="C44" s="4"/>
      <c r="D44" s="14"/>
      <c r="E44" s="4"/>
      <c r="F44" s="8" t="str">
        <f aca="false">IF(COUNTA(A44:E44)=0,"",IF(NOT(AND(ISTEXT(A44),LEN(A44)=8,EXACT(LEFT(A44,4),"SAL-"),ISNUMBER(FIND(MID(A44,5,1)&amp;"x","0x1x2x3x4x5x6x7x8x9x")),ISNUMBER(FIND(MID(A44,6,1)&amp;"x","0x1x2x3x4x5x6x7x8x9x")),ISNUMBER(FIND(MID(A44,7,1)&amp;"x","0x1x2x3x4x5x6x7x8x9x")),ISNUMBER(FIND(MID(A44,8,1)&amp;"x","0x1x2x3x4x5x6x7x8x9x")))),"元明細IDはSAL-と半角数字4桁",IF(COUNTIFS($A$8:$A$57,A44)&gt;1,"元明細IDが重複",IF(NOT(AND(ISTEXT(B44),LEN(B44)=8,EXACT(LEFT(B44,4),"SKU-"),ISNUMBER(FIND(MID(B44,5,1)&amp;"x","0x1x2x3x4x5x6x7x8x9x")),ISNUMBER(FIND(MID(B44,6,1)&amp;"x","0x1x2x3x4x5x6x7x8x9x")),ISNUMBER(FIND(MID(B44,7,1)&amp;"x","0x1x2x3x4x5x6x7x8x9x")),ISNUMBER(FIND(MID(B44,8,1)&amp;"x","0x1x2x3x4x5x6x7x8x9x")))),"品目IDはSKU-と半角数字4桁",IF(NOT(IF(ISNUMBER(C44),AND(C44&gt;=43831,C44&lt;=73050,C44=INT(C44)),FALSE())),"出荷日は時刻なしで必須",IF(NOT(IF(ISNUMBER(D44),AND(D44&gt;=1,D44&lt;=1000000,D44=INT(D44)),FALSE())),"出荷数は1〜100万個の整数",IF(NOT(IF(ISNUMBER(E44),AND(E44&gt;=43831,E44&lt;=73050,E44=INT(E44)),FALSE())),"原資料確認日は時刻なしで必須",IF(OR(C44&gt;E44,E44&gt;返品の確認!$B$3),"出荷日≦原資料確認日≦基準日","確認済み"))))))))</f>
        <v/>
      </c>
      <c r="G44" s="1" t="str">
        <f aca="false">IF(F44="","",IF(F44="確認済み",0,1))</f>
        <v/>
      </c>
      <c r="H44" s="1" t="n">
        <f aca="false">IF(COUNTA(A44:E44)=0,IF(AND(F44="",G44=""),0,1),IF(AND(ISTEXT(F44),F44=IF(COUNTA(A44:E44)=0,"",IF(NOT(AND(ISTEXT(A44),LEN(A44)=8,EXACT(LEFT(A44,4),"SAL-"),ISNUMBER(FIND(MID(A44,5,1)&amp;"x","0x1x2x3x4x5x6x7x8x9x")),ISNUMBER(FIND(MID(A44,6,1)&amp;"x","0x1x2x3x4x5x6x7x8x9x")),ISNUMBER(FIND(MID(A44,7,1)&amp;"x","0x1x2x3x4x5x6x7x8x9x")),ISNUMBER(FIND(MID(A44,8,1)&amp;"x","0x1x2x3x4x5x6x7x8x9x")))),"元明細IDはSAL-と半角数字4桁",IF(COUNTIFS($A$8:$A$57,A44)&gt;1,"元明細IDが重複",IF(NOT(AND(ISTEXT(B44),LEN(B44)=8,EXACT(LEFT(B44,4),"SKU-"),ISNUMBER(FIND(MID(B44,5,1)&amp;"x","0x1x2x3x4x5x6x7x8x9x")),ISNUMBER(FIND(MID(B44,6,1)&amp;"x","0x1x2x3x4x5x6x7x8x9x")),ISNUMBER(FIND(MID(B44,7,1)&amp;"x","0x1x2x3x4x5x6x7x8x9x")),ISNUMBER(FIND(MID(B44,8,1)&amp;"x","0x1x2x3x4x5x6x7x8x9x")))),"品目IDはSKU-と半角数字4桁",IF(NOT(IF(ISNUMBER(C44),AND(C44&gt;=43831,C44&lt;=73050,C44=INT(C44)),FALSE())),"出荷日は時刻なしで必須",IF(NOT(IF(ISNUMBER(D44),AND(D44&gt;=1,D44&lt;=1000000,D44=INT(D44)),FALSE())),"出荷数は1〜100万個の整数",IF(NOT(IF(ISNUMBER(E44),AND(E44&gt;=43831,E44&lt;=73050,E44=INT(E44)),FALSE())),"原資料確認日は時刻なしで必須",IF(OR(C44&gt;E44,E44&gt;返品の確認!$B$3),"出荷日≦原資料確認日≦基準日","確認済み")))))))),ISNUMBER(G44),G44=IF(F44="確認済み",0,1)),0,1))</f>
        <v>0</v>
      </c>
    </row>
    <row r="45" customFormat="false" ht="32" hidden="false" customHeight="true" outlineLevel="0" collapsed="false">
      <c r="A45" s="9"/>
      <c r="B45" s="9"/>
      <c r="C45" s="4"/>
      <c r="D45" s="14"/>
      <c r="E45" s="4"/>
      <c r="F45" s="8" t="str">
        <f aca="false">IF(COUNTA(A45:E45)=0,"",IF(NOT(AND(ISTEXT(A45),LEN(A45)=8,EXACT(LEFT(A45,4),"SAL-"),ISNUMBER(FIND(MID(A45,5,1)&amp;"x","0x1x2x3x4x5x6x7x8x9x")),ISNUMBER(FIND(MID(A45,6,1)&amp;"x","0x1x2x3x4x5x6x7x8x9x")),ISNUMBER(FIND(MID(A45,7,1)&amp;"x","0x1x2x3x4x5x6x7x8x9x")),ISNUMBER(FIND(MID(A45,8,1)&amp;"x","0x1x2x3x4x5x6x7x8x9x")))),"元明細IDはSAL-と半角数字4桁",IF(COUNTIFS($A$8:$A$57,A45)&gt;1,"元明細IDが重複",IF(NOT(AND(ISTEXT(B45),LEN(B45)=8,EXACT(LEFT(B45,4),"SKU-"),ISNUMBER(FIND(MID(B45,5,1)&amp;"x","0x1x2x3x4x5x6x7x8x9x")),ISNUMBER(FIND(MID(B45,6,1)&amp;"x","0x1x2x3x4x5x6x7x8x9x")),ISNUMBER(FIND(MID(B45,7,1)&amp;"x","0x1x2x3x4x5x6x7x8x9x")),ISNUMBER(FIND(MID(B45,8,1)&amp;"x","0x1x2x3x4x5x6x7x8x9x")))),"品目IDはSKU-と半角数字4桁",IF(NOT(IF(ISNUMBER(C45),AND(C45&gt;=43831,C45&lt;=73050,C45=INT(C45)),FALSE())),"出荷日は時刻なしで必須",IF(NOT(IF(ISNUMBER(D45),AND(D45&gt;=1,D45&lt;=1000000,D45=INT(D45)),FALSE())),"出荷数は1〜100万個の整数",IF(NOT(IF(ISNUMBER(E45),AND(E45&gt;=43831,E45&lt;=73050,E45=INT(E45)),FALSE())),"原資料確認日は時刻なしで必須",IF(OR(C45&gt;E45,E45&gt;返品の確認!$B$3),"出荷日≦原資料確認日≦基準日","確認済み"))))))))</f>
        <v/>
      </c>
      <c r="G45" s="1" t="str">
        <f aca="false">IF(F45="","",IF(F45="確認済み",0,1))</f>
        <v/>
      </c>
      <c r="H45" s="1" t="n">
        <f aca="false">IF(COUNTA(A45:E45)=0,IF(AND(F45="",G45=""),0,1),IF(AND(ISTEXT(F45),F45=IF(COUNTA(A45:E45)=0,"",IF(NOT(AND(ISTEXT(A45),LEN(A45)=8,EXACT(LEFT(A45,4),"SAL-"),ISNUMBER(FIND(MID(A45,5,1)&amp;"x","0x1x2x3x4x5x6x7x8x9x")),ISNUMBER(FIND(MID(A45,6,1)&amp;"x","0x1x2x3x4x5x6x7x8x9x")),ISNUMBER(FIND(MID(A45,7,1)&amp;"x","0x1x2x3x4x5x6x7x8x9x")),ISNUMBER(FIND(MID(A45,8,1)&amp;"x","0x1x2x3x4x5x6x7x8x9x")))),"元明細IDはSAL-と半角数字4桁",IF(COUNTIFS($A$8:$A$57,A45)&gt;1,"元明細IDが重複",IF(NOT(AND(ISTEXT(B45),LEN(B45)=8,EXACT(LEFT(B45,4),"SKU-"),ISNUMBER(FIND(MID(B45,5,1)&amp;"x","0x1x2x3x4x5x6x7x8x9x")),ISNUMBER(FIND(MID(B45,6,1)&amp;"x","0x1x2x3x4x5x6x7x8x9x")),ISNUMBER(FIND(MID(B45,7,1)&amp;"x","0x1x2x3x4x5x6x7x8x9x")),ISNUMBER(FIND(MID(B45,8,1)&amp;"x","0x1x2x3x4x5x6x7x8x9x")))),"品目IDはSKU-と半角数字4桁",IF(NOT(IF(ISNUMBER(C45),AND(C45&gt;=43831,C45&lt;=73050,C45=INT(C45)),FALSE())),"出荷日は時刻なしで必須",IF(NOT(IF(ISNUMBER(D45),AND(D45&gt;=1,D45&lt;=1000000,D45=INT(D45)),FALSE())),"出荷数は1〜100万個の整数",IF(NOT(IF(ISNUMBER(E45),AND(E45&gt;=43831,E45&lt;=73050,E45=INT(E45)),FALSE())),"原資料確認日は時刻なしで必須",IF(OR(C45&gt;E45,E45&gt;返品の確認!$B$3),"出荷日≦原資料確認日≦基準日","確認済み")))))))),ISNUMBER(G45),G45=IF(F45="確認済み",0,1)),0,1))</f>
        <v>0</v>
      </c>
    </row>
    <row r="46" customFormat="false" ht="32" hidden="false" customHeight="true" outlineLevel="0" collapsed="false">
      <c r="A46" s="9"/>
      <c r="B46" s="9"/>
      <c r="C46" s="4"/>
      <c r="D46" s="14"/>
      <c r="E46" s="4"/>
      <c r="F46" s="8" t="str">
        <f aca="false">IF(COUNTA(A46:E46)=0,"",IF(NOT(AND(ISTEXT(A46),LEN(A46)=8,EXACT(LEFT(A46,4),"SAL-"),ISNUMBER(FIND(MID(A46,5,1)&amp;"x","0x1x2x3x4x5x6x7x8x9x")),ISNUMBER(FIND(MID(A46,6,1)&amp;"x","0x1x2x3x4x5x6x7x8x9x")),ISNUMBER(FIND(MID(A46,7,1)&amp;"x","0x1x2x3x4x5x6x7x8x9x")),ISNUMBER(FIND(MID(A46,8,1)&amp;"x","0x1x2x3x4x5x6x7x8x9x")))),"元明細IDはSAL-と半角数字4桁",IF(COUNTIFS($A$8:$A$57,A46)&gt;1,"元明細IDが重複",IF(NOT(AND(ISTEXT(B46),LEN(B46)=8,EXACT(LEFT(B46,4),"SKU-"),ISNUMBER(FIND(MID(B46,5,1)&amp;"x","0x1x2x3x4x5x6x7x8x9x")),ISNUMBER(FIND(MID(B46,6,1)&amp;"x","0x1x2x3x4x5x6x7x8x9x")),ISNUMBER(FIND(MID(B46,7,1)&amp;"x","0x1x2x3x4x5x6x7x8x9x")),ISNUMBER(FIND(MID(B46,8,1)&amp;"x","0x1x2x3x4x5x6x7x8x9x")))),"品目IDはSKU-と半角数字4桁",IF(NOT(IF(ISNUMBER(C46),AND(C46&gt;=43831,C46&lt;=73050,C46=INT(C46)),FALSE())),"出荷日は時刻なしで必須",IF(NOT(IF(ISNUMBER(D46),AND(D46&gt;=1,D46&lt;=1000000,D46=INT(D46)),FALSE())),"出荷数は1〜100万個の整数",IF(NOT(IF(ISNUMBER(E46),AND(E46&gt;=43831,E46&lt;=73050,E46=INT(E46)),FALSE())),"原資料確認日は時刻なしで必須",IF(OR(C46&gt;E46,E46&gt;返品の確認!$B$3),"出荷日≦原資料確認日≦基準日","確認済み"))))))))</f>
        <v/>
      </c>
      <c r="G46" s="1" t="str">
        <f aca="false">IF(F46="","",IF(F46="確認済み",0,1))</f>
        <v/>
      </c>
      <c r="H46" s="1" t="n">
        <f aca="false">IF(COUNTA(A46:E46)=0,IF(AND(F46="",G46=""),0,1),IF(AND(ISTEXT(F46),F46=IF(COUNTA(A46:E46)=0,"",IF(NOT(AND(ISTEXT(A46),LEN(A46)=8,EXACT(LEFT(A46,4),"SAL-"),ISNUMBER(FIND(MID(A46,5,1)&amp;"x","0x1x2x3x4x5x6x7x8x9x")),ISNUMBER(FIND(MID(A46,6,1)&amp;"x","0x1x2x3x4x5x6x7x8x9x")),ISNUMBER(FIND(MID(A46,7,1)&amp;"x","0x1x2x3x4x5x6x7x8x9x")),ISNUMBER(FIND(MID(A46,8,1)&amp;"x","0x1x2x3x4x5x6x7x8x9x")))),"元明細IDはSAL-と半角数字4桁",IF(COUNTIFS($A$8:$A$57,A46)&gt;1,"元明細IDが重複",IF(NOT(AND(ISTEXT(B46),LEN(B46)=8,EXACT(LEFT(B46,4),"SKU-"),ISNUMBER(FIND(MID(B46,5,1)&amp;"x","0x1x2x3x4x5x6x7x8x9x")),ISNUMBER(FIND(MID(B46,6,1)&amp;"x","0x1x2x3x4x5x6x7x8x9x")),ISNUMBER(FIND(MID(B46,7,1)&amp;"x","0x1x2x3x4x5x6x7x8x9x")),ISNUMBER(FIND(MID(B46,8,1)&amp;"x","0x1x2x3x4x5x6x7x8x9x")))),"品目IDはSKU-と半角数字4桁",IF(NOT(IF(ISNUMBER(C46),AND(C46&gt;=43831,C46&lt;=73050,C46=INT(C46)),FALSE())),"出荷日は時刻なしで必須",IF(NOT(IF(ISNUMBER(D46),AND(D46&gt;=1,D46&lt;=1000000,D46=INT(D46)),FALSE())),"出荷数は1〜100万個の整数",IF(NOT(IF(ISNUMBER(E46),AND(E46&gt;=43831,E46&lt;=73050,E46=INT(E46)),FALSE())),"原資料確認日は時刻なしで必須",IF(OR(C46&gt;E46,E46&gt;返品の確認!$B$3),"出荷日≦原資料確認日≦基準日","確認済み")))))))),ISNUMBER(G46),G46=IF(F46="確認済み",0,1)),0,1))</f>
        <v>0</v>
      </c>
    </row>
    <row r="47" customFormat="false" ht="32" hidden="false" customHeight="true" outlineLevel="0" collapsed="false">
      <c r="A47" s="9"/>
      <c r="B47" s="9"/>
      <c r="C47" s="4"/>
      <c r="D47" s="14"/>
      <c r="E47" s="4"/>
      <c r="F47" s="8" t="str">
        <f aca="false">IF(COUNTA(A47:E47)=0,"",IF(NOT(AND(ISTEXT(A47),LEN(A47)=8,EXACT(LEFT(A47,4),"SAL-"),ISNUMBER(FIND(MID(A47,5,1)&amp;"x","0x1x2x3x4x5x6x7x8x9x")),ISNUMBER(FIND(MID(A47,6,1)&amp;"x","0x1x2x3x4x5x6x7x8x9x")),ISNUMBER(FIND(MID(A47,7,1)&amp;"x","0x1x2x3x4x5x6x7x8x9x")),ISNUMBER(FIND(MID(A47,8,1)&amp;"x","0x1x2x3x4x5x6x7x8x9x")))),"元明細IDはSAL-と半角数字4桁",IF(COUNTIFS($A$8:$A$57,A47)&gt;1,"元明細IDが重複",IF(NOT(AND(ISTEXT(B47),LEN(B47)=8,EXACT(LEFT(B47,4),"SKU-"),ISNUMBER(FIND(MID(B47,5,1)&amp;"x","0x1x2x3x4x5x6x7x8x9x")),ISNUMBER(FIND(MID(B47,6,1)&amp;"x","0x1x2x3x4x5x6x7x8x9x")),ISNUMBER(FIND(MID(B47,7,1)&amp;"x","0x1x2x3x4x5x6x7x8x9x")),ISNUMBER(FIND(MID(B47,8,1)&amp;"x","0x1x2x3x4x5x6x7x8x9x")))),"品目IDはSKU-と半角数字4桁",IF(NOT(IF(ISNUMBER(C47),AND(C47&gt;=43831,C47&lt;=73050,C47=INT(C47)),FALSE())),"出荷日は時刻なしで必須",IF(NOT(IF(ISNUMBER(D47),AND(D47&gt;=1,D47&lt;=1000000,D47=INT(D47)),FALSE())),"出荷数は1〜100万個の整数",IF(NOT(IF(ISNUMBER(E47),AND(E47&gt;=43831,E47&lt;=73050,E47=INT(E47)),FALSE())),"原資料確認日は時刻なしで必須",IF(OR(C47&gt;E47,E47&gt;返品の確認!$B$3),"出荷日≦原資料確認日≦基準日","確認済み"))))))))</f>
        <v/>
      </c>
      <c r="G47" s="1" t="str">
        <f aca="false">IF(F47="","",IF(F47="確認済み",0,1))</f>
        <v/>
      </c>
      <c r="H47" s="1" t="n">
        <f aca="false">IF(COUNTA(A47:E47)=0,IF(AND(F47="",G47=""),0,1),IF(AND(ISTEXT(F47),F47=IF(COUNTA(A47:E47)=0,"",IF(NOT(AND(ISTEXT(A47),LEN(A47)=8,EXACT(LEFT(A47,4),"SAL-"),ISNUMBER(FIND(MID(A47,5,1)&amp;"x","0x1x2x3x4x5x6x7x8x9x")),ISNUMBER(FIND(MID(A47,6,1)&amp;"x","0x1x2x3x4x5x6x7x8x9x")),ISNUMBER(FIND(MID(A47,7,1)&amp;"x","0x1x2x3x4x5x6x7x8x9x")),ISNUMBER(FIND(MID(A47,8,1)&amp;"x","0x1x2x3x4x5x6x7x8x9x")))),"元明細IDはSAL-と半角数字4桁",IF(COUNTIFS($A$8:$A$57,A47)&gt;1,"元明細IDが重複",IF(NOT(AND(ISTEXT(B47),LEN(B47)=8,EXACT(LEFT(B47,4),"SKU-"),ISNUMBER(FIND(MID(B47,5,1)&amp;"x","0x1x2x3x4x5x6x7x8x9x")),ISNUMBER(FIND(MID(B47,6,1)&amp;"x","0x1x2x3x4x5x6x7x8x9x")),ISNUMBER(FIND(MID(B47,7,1)&amp;"x","0x1x2x3x4x5x6x7x8x9x")),ISNUMBER(FIND(MID(B47,8,1)&amp;"x","0x1x2x3x4x5x6x7x8x9x")))),"品目IDはSKU-と半角数字4桁",IF(NOT(IF(ISNUMBER(C47),AND(C47&gt;=43831,C47&lt;=73050,C47=INT(C47)),FALSE())),"出荷日は時刻なしで必須",IF(NOT(IF(ISNUMBER(D47),AND(D47&gt;=1,D47&lt;=1000000,D47=INT(D47)),FALSE())),"出荷数は1〜100万個の整数",IF(NOT(IF(ISNUMBER(E47),AND(E47&gt;=43831,E47&lt;=73050,E47=INT(E47)),FALSE())),"原資料確認日は時刻なしで必須",IF(OR(C47&gt;E47,E47&gt;返品の確認!$B$3),"出荷日≦原資料確認日≦基準日","確認済み")))))))),ISNUMBER(G47),G47=IF(F47="確認済み",0,1)),0,1))</f>
        <v>0</v>
      </c>
    </row>
    <row r="48" customFormat="false" ht="32" hidden="false" customHeight="true" outlineLevel="0" collapsed="false">
      <c r="A48" s="9"/>
      <c r="B48" s="9"/>
      <c r="C48" s="4"/>
      <c r="D48" s="14"/>
      <c r="E48" s="4"/>
      <c r="F48" s="8" t="str">
        <f aca="false">IF(COUNTA(A48:E48)=0,"",IF(NOT(AND(ISTEXT(A48),LEN(A48)=8,EXACT(LEFT(A48,4),"SAL-"),ISNUMBER(FIND(MID(A48,5,1)&amp;"x","0x1x2x3x4x5x6x7x8x9x")),ISNUMBER(FIND(MID(A48,6,1)&amp;"x","0x1x2x3x4x5x6x7x8x9x")),ISNUMBER(FIND(MID(A48,7,1)&amp;"x","0x1x2x3x4x5x6x7x8x9x")),ISNUMBER(FIND(MID(A48,8,1)&amp;"x","0x1x2x3x4x5x6x7x8x9x")))),"元明細IDはSAL-と半角数字4桁",IF(COUNTIFS($A$8:$A$57,A48)&gt;1,"元明細IDが重複",IF(NOT(AND(ISTEXT(B48),LEN(B48)=8,EXACT(LEFT(B48,4),"SKU-"),ISNUMBER(FIND(MID(B48,5,1)&amp;"x","0x1x2x3x4x5x6x7x8x9x")),ISNUMBER(FIND(MID(B48,6,1)&amp;"x","0x1x2x3x4x5x6x7x8x9x")),ISNUMBER(FIND(MID(B48,7,1)&amp;"x","0x1x2x3x4x5x6x7x8x9x")),ISNUMBER(FIND(MID(B48,8,1)&amp;"x","0x1x2x3x4x5x6x7x8x9x")))),"品目IDはSKU-と半角数字4桁",IF(NOT(IF(ISNUMBER(C48),AND(C48&gt;=43831,C48&lt;=73050,C48=INT(C48)),FALSE())),"出荷日は時刻なしで必須",IF(NOT(IF(ISNUMBER(D48),AND(D48&gt;=1,D48&lt;=1000000,D48=INT(D48)),FALSE())),"出荷数は1〜100万個の整数",IF(NOT(IF(ISNUMBER(E48),AND(E48&gt;=43831,E48&lt;=73050,E48=INT(E48)),FALSE())),"原資料確認日は時刻なしで必須",IF(OR(C48&gt;E48,E48&gt;返品の確認!$B$3),"出荷日≦原資料確認日≦基準日","確認済み"))))))))</f>
        <v/>
      </c>
      <c r="G48" s="1" t="str">
        <f aca="false">IF(F48="","",IF(F48="確認済み",0,1))</f>
        <v/>
      </c>
      <c r="H48" s="1" t="n">
        <f aca="false">IF(COUNTA(A48:E48)=0,IF(AND(F48="",G48=""),0,1),IF(AND(ISTEXT(F48),F48=IF(COUNTA(A48:E48)=0,"",IF(NOT(AND(ISTEXT(A48),LEN(A48)=8,EXACT(LEFT(A48,4),"SAL-"),ISNUMBER(FIND(MID(A48,5,1)&amp;"x","0x1x2x3x4x5x6x7x8x9x")),ISNUMBER(FIND(MID(A48,6,1)&amp;"x","0x1x2x3x4x5x6x7x8x9x")),ISNUMBER(FIND(MID(A48,7,1)&amp;"x","0x1x2x3x4x5x6x7x8x9x")),ISNUMBER(FIND(MID(A48,8,1)&amp;"x","0x1x2x3x4x5x6x7x8x9x")))),"元明細IDはSAL-と半角数字4桁",IF(COUNTIFS($A$8:$A$57,A48)&gt;1,"元明細IDが重複",IF(NOT(AND(ISTEXT(B48),LEN(B48)=8,EXACT(LEFT(B48,4),"SKU-"),ISNUMBER(FIND(MID(B48,5,1)&amp;"x","0x1x2x3x4x5x6x7x8x9x")),ISNUMBER(FIND(MID(B48,6,1)&amp;"x","0x1x2x3x4x5x6x7x8x9x")),ISNUMBER(FIND(MID(B48,7,1)&amp;"x","0x1x2x3x4x5x6x7x8x9x")),ISNUMBER(FIND(MID(B48,8,1)&amp;"x","0x1x2x3x4x5x6x7x8x9x")))),"品目IDはSKU-と半角数字4桁",IF(NOT(IF(ISNUMBER(C48),AND(C48&gt;=43831,C48&lt;=73050,C48=INT(C48)),FALSE())),"出荷日は時刻なしで必須",IF(NOT(IF(ISNUMBER(D48),AND(D48&gt;=1,D48&lt;=1000000,D48=INT(D48)),FALSE())),"出荷数は1〜100万個の整数",IF(NOT(IF(ISNUMBER(E48),AND(E48&gt;=43831,E48&lt;=73050,E48=INT(E48)),FALSE())),"原資料確認日は時刻なしで必須",IF(OR(C48&gt;E48,E48&gt;返品の確認!$B$3),"出荷日≦原資料確認日≦基準日","確認済み")))))))),ISNUMBER(G48),G48=IF(F48="確認済み",0,1)),0,1))</f>
        <v>0</v>
      </c>
    </row>
    <row r="49" customFormat="false" ht="32" hidden="false" customHeight="true" outlineLevel="0" collapsed="false">
      <c r="A49" s="9"/>
      <c r="B49" s="9"/>
      <c r="C49" s="4"/>
      <c r="D49" s="14"/>
      <c r="E49" s="4"/>
      <c r="F49" s="8" t="str">
        <f aca="false">IF(COUNTA(A49:E49)=0,"",IF(NOT(AND(ISTEXT(A49),LEN(A49)=8,EXACT(LEFT(A49,4),"SAL-"),ISNUMBER(FIND(MID(A49,5,1)&amp;"x","0x1x2x3x4x5x6x7x8x9x")),ISNUMBER(FIND(MID(A49,6,1)&amp;"x","0x1x2x3x4x5x6x7x8x9x")),ISNUMBER(FIND(MID(A49,7,1)&amp;"x","0x1x2x3x4x5x6x7x8x9x")),ISNUMBER(FIND(MID(A49,8,1)&amp;"x","0x1x2x3x4x5x6x7x8x9x")))),"元明細IDはSAL-と半角数字4桁",IF(COUNTIFS($A$8:$A$57,A49)&gt;1,"元明細IDが重複",IF(NOT(AND(ISTEXT(B49),LEN(B49)=8,EXACT(LEFT(B49,4),"SKU-"),ISNUMBER(FIND(MID(B49,5,1)&amp;"x","0x1x2x3x4x5x6x7x8x9x")),ISNUMBER(FIND(MID(B49,6,1)&amp;"x","0x1x2x3x4x5x6x7x8x9x")),ISNUMBER(FIND(MID(B49,7,1)&amp;"x","0x1x2x3x4x5x6x7x8x9x")),ISNUMBER(FIND(MID(B49,8,1)&amp;"x","0x1x2x3x4x5x6x7x8x9x")))),"品目IDはSKU-と半角数字4桁",IF(NOT(IF(ISNUMBER(C49),AND(C49&gt;=43831,C49&lt;=73050,C49=INT(C49)),FALSE())),"出荷日は時刻なしで必須",IF(NOT(IF(ISNUMBER(D49),AND(D49&gt;=1,D49&lt;=1000000,D49=INT(D49)),FALSE())),"出荷数は1〜100万個の整数",IF(NOT(IF(ISNUMBER(E49),AND(E49&gt;=43831,E49&lt;=73050,E49=INT(E49)),FALSE())),"原資料確認日は時刻なしで必須",IF(OR(C49&gt;E49,E49&gt;返品の確認!$B$3),"出荷日≦原資料確認日≦基準日","確認済み"))))))))</f>
        <v/>
      </c>
      <c r="G49" s="1" t="str">
        <f aca="false">IF(F49="","",IF(F49="確認済み",0,1))</f>
        <v/>
      </c>
      <c r="H49" s="1" t="n">
        <f aca="false">IF(COUNTA(A49:E49)=0,IF(AND(F49="",G49=""),0,1),IF(AND(ISTEXT(F49),F49=IF(COUNTA(A49:E49)=0,"",IF(NOT(AND(ISTEXT(A49),LEN(A49)=8,EXACT(LEFT(A49,4),"SAL-"),ISNUMBER(FIND(MID(A49,5,1)&amp;"x","0x1x2x3x4x5x6x7x8x9x")),ISNUMBER(FIND(MID(A49,6,1)&amp;"x","0x1x2x3x4x5x6x7x8x9x")),ISNUMBER(FIND(MID(A49,7,1)&amp;"x","0x1x2x3x4x5x6x7x8x9x")),ISNUMBER(FIND(MID(A49,8,1)&amp;"x","0x1x2x3x4x5x6x7x8x9x")))),"元明細IDはSAL-と半角数字4桁",IF(COUNTIFS($A$8:$A$57,A49)&gt;1,"元明細IDが重複",IF(NOT(AND(ISTEXT(B49),LEN(B49)=8,EXACT(LEFT(B49,4),"SKU-"),ISNUMBER(FIND(MID(B49,5,1)&amp;"x","0x1x2x3x4x5x6x7x8x9x")),ISNUMBER(FIND(MID(B49,6,1)&amp;"x","0x1x2x3x4x5x6x7x8x9x")),ISNUMBER(FIND(MID(B49,7,1)&amp;"x","0x1x2x3x4x5x6x7x8x9x")),ISNUMBER(FIND(MID(B49,8,1)&amp;"x","0x1x2x3x4x5x6x7x8x9x")))),"品目IDはSKU-と半角数字4桁",IF(NOT(IF(ISNUMBER(C49),AND(C49&gt;=43831,C49&lt;=73050,C49=INT(C49)),FALSE())),"出荷日は時刻なしで必須",IF(NOT(IF(ISNUMBER(D49),AND(D49&gt;=1,D49&lt;=1000000,D49=INT(D49)),FALSE())),"出荷数は1〜100万個の整数",IF(NOT(IF(ISNUMBER(E49),AND(E49&gt;=43831,E49&lt;=73050,E49=INT(E49)),FALSE())),"原資料確認日は時刻なしで必須",IF(OR(C49&gt;E49,E49&gt;返品の確認!$B$3),"出荷日≦原資料確認日≦基準日","確認済み")))))))),ISNUMBER(G49),G49=IF(F49="確認済み",0,1)),0,1))</f>
        <v>0</v>
      </c>
    </row>
    <row r="50" customFormat="false" ht="32" hidden="false" customHeight="true" outlineLevel="0" collapsed="false">
      <c r="A50" s="9"/>
      <c r="B50" s="9"/>
      <c r="C50" s="4"/>
      <c r="D50" s="14"/>
      <c r="E50" s="4"/>
      <c r="F50" s="8" t="str">
        <f aca="false">IF(COUNTA(A50:E50)=0,"",IF(NOT(AND(ISTEXT(A50),LEN(A50)=8,EXACT(LEFT(A50,4),"SAL-"),ISNUMBER(FIND(MID(A50,5,1)&amp;"x","0x1x2x3x4x5x6x7x8x9x")),ISNUMBER(FIND(MID(A50,6,1)&amp;"x","0x1x2x3x4x5x6x7x8x9x")),ISNUMBER(FIND(MID(A50,7,1)&amp;"x","0x1x2x3x4x5x6x7x8x9x")),ISNUMBER(FIND(MID(A50,8,1)&amp;"x","0x1x2x3x4x5x6x7x8x9x")))),"元明細IDはSAL-と半角数字4桁",IF(COUNTIFS($A$8:$A$57,A50)&gt;1,"元明細IDが重複",IF(NOT(AND(ISTEXT(B50),LEN(B50)=8,EXACT(LEFT(B50,4),"SKU-"),ISNUMBER(FIND(MID(B50,5,1)&amp;"x","0x1x2x3x4x5x6x7x8x9x")),ISNUMBER(FIND(MID(B50,6,1)&amp;"x","0x1x2x3x4x5x6x7x8x9x")),ISNUMBER(FIND(MID(B50,7,1)&amp;"x","0x1x2x3x4x5x6x7x8x9x")),ISNUMBER(FIND(MID(B50,8,1)&amp;"x","0x1x2x3x4x5x6x7x8x9x")))),"品目IDはSKU-と半角数字4桁",IF(NOT(IF(ISNUMBER(C50),AND(C50&gt;=43831,C50&lt;=73050,C50=INT(C50)),FALSE())),"出荷日は時刻なしで必須",IF(NOT(IF(ISNUMBER(D50),AND(D50&gt;=1,D50&lt;=1000000,D50=INT(D50)),FALSE())),"出荷数は1〜100万個の整数",IF(NOT(IF(ISNUMBER(E50),AND(E50&gt;=43831,E50&lt;=73050,E50=INT(E50)),FALSE())),"原資料確認日は時刻なしで必須",IF(OR(C50&gt;E50,E50&gt;返品の確認!$B$3),"出荷日≦原資料確認日≦基準日","確認済み"))))))))</f>
        <v/>
      </c>
      <c r="G50" s="1" t="str">
        <f aca="false">IF(F50="","",IF(F50="確認済み",0,1))</f>
        <v/>
      </c>
      <c r="H50" s="1" t="n">
        <f aca="false">IF(COUNTA(A50:E50)=0,IF(AND(F50="",G50=""),0,1),IF(AND(ISTEXT(F50),F50=IF(COUNTA(A50:E50)=0,"",IF(NOT(AND(ISTEXT(A50),LEN(A50)=8,EXACT(LEFT(A50,4),"SAL-"),ISNUMBER(FIND(MID(A50,5,1)&amp;"x","0x1x2x3x4x5x6x7x8x9x")),ISNUMBER(FIND(MID(A50,6,1)&amp;"x","0x1x2x3x4x5x6x7x8x9x")),ISNUMBER(FIND(MID(A50,7,1)&amp;"x","0x1x2x3x4x5x6x7x8x9x")),ISNUMBER(FIND(MID(A50,8,1)&amp;"x","0x1x2x3x4x5x6x7x8x9x")))),"元明細IDはSAL-と半角数字4桁",IF(COUNTIFS($A$8:$A$57,A50)&gt;1,"元明細IDが重複",IF(NOT(AND(ISTEXT(B50),LEN(B50)=8,EXACT(LEFT(B50,4),"SKU-"),ISNUMBER(FIND(MID(B50,5,1)&amp;"x","0x1x2x3x4x5x6x7x8x9x")),ISNUMBER(FIND(MID(B50,6,1)&amp;"x","0x1x2x3x4x5x6x7x8x9x")),ISNUMBER(FIND(MID(B50,7,1)&amp;"x","0x1x2x3x4x5x6x7x8x9x")),ISNUMBER(FIND(MID(B50,8,1)&amp;"x","0x1x2x3x4x5x6x7x8x9x")))),"品目IDはSKU-と半角数字4桁",IF(NOT(IF(ISNUMBER(C50),AND(C50&gt;=43831,C50&lt;=73050,C50=INT(C50)),FALSE())),"出荷日は時刻なしで必須",IF(NOT(IF(ISNUMBER(D50),AND(D50&gt;=1,D50&lt;=1000000,D50=INT(D50)),FALSE())),"出荷数は1〜100万個の整数",IF(NOT(IF(ISNUMBER(E50),AND(E50&gt;=43831,E50&lt;=73050,E50=INT(E50)),FALSE())),"原資料確認日は時刻なしで必須",IF(OR(C50&gt;E50,E50&gt;返品の確認!$B$3),"出荷日≦原資料確認日≦基準日","確認済み")))))))),ISNUMBER(G50),G50=IF(F50="確認済み",0,1)),0,1))</f>
        <v>0</v>
      </c>
    </row>
    <row r="51" customFormat="false" ht="32" hidden="false" customHeight="true" outlineLevel="0" collapsed="false">
      <c r="A51" s="9"/>
      <c r="B51" s="9"/>
      <c r="C51" s="4"/>
      <c r="D51" s="14"/>
      <c r="E51" s="4"/>
      <c r="F51" s="8" t="str">
        <f aca="false">IF(COUNTA(A51:E51)=0,"",IF(NOT(AND(ISTEXT(A51),LEN(A51)=8,EXACT(LEFT(A51,4),"SAL-"),ISNUMBER(FIND(MID(A51,5,1)&amp;"x","0x1x2x3x4x5x6x7x8x9x")),ISNUMBER(FIND(MID(A51,6,1)&amp;"x","0x1x2x3x4x5x6x7x8x9x")),ISNUMBER(FIND(MID(A51,7,1)&amp;"x","0x1x2x3x4x5x6x7x8x9x")),ISNUMBER(FIND(MID(A51,8,1)&amp;"x","0x1x2x3x4x5x6x7x8x9x")))),"元明細IDはSAL-と半角数字4桁",IF(COUNTIFS($A$8:$A$57,A51)&gt;1,"元明細IDが重複",IF(NOT(AND(ISTEXT(B51),LEN(B51)=8,EXACT(LEFT(B51,4),"SKU-"),ISNUMBER(FIND(MID(B51,5,1)&amp;"x","0x1x2x3x4x5x6x7x8x9x")),ISNUMBER(FIND(MID(B51,6,1)&amp;"x","0x1x2x3x4x5x6x7x8x9x")),ISNUMBER(FIND(MID(B51,7,1)&amp;"x","0x1x2x3x4x5x6x7x8x9x")),ISNUMBER(FIND(MID(B51,8,1)&amp;"x","0x1x2x3x4x5x6x7x8x9x")))),"品目IDはSKU-と半角数字4桁",IF(NOT(IF(ISNUMBER(C51),AND(C51&gt;=43831,C51&lt;=73050,C51=INT(C51)),FALSE())),"出荷日は時刻なしで必須",IF(NOT(IF(ISNUMBER(D51),AND(D51&gt;=1,D51&lt;=1000000,D51=INT(D51)),FALSE())),"出荷数は1〜100万個の整数",IF(NOT(IF(ISNUMBER(E51),AND(E51&gt;=43831,E51&lt;=73050,E51=INT(E51)),FALSE())),"原資料確認日は時刻なしで必須",IF(OR(C51&gt;E51,E51&gt;返品の確認!$B$3),"出荷日≦原資料確認日≦基準日","確認済み"))))))))</f>
        <v/>
      </c>
      <c r="G51" s="1" t="str">
        <f aca="false">IF(F51="","",IF(F51="確認済み",0,1))</f>
        <v/>
      </c>
      <c r="H51" s="1" t="n">
        <f aca="false">IF(COUNTA(A51:E51)=0,IF(AND(F51="",G51=""),0,1),IF(AND(ISTEXT(F51),F51=IF(COUNTA(A51:E51)=0,"",IF(NOT(AND(ISTEXT(A51),LEN(A51)=8,EXACT(LEFT(A51,4),"SAL-"),ISNUMBER(FIND(MID(A51,5,1)&amp;"x","0x1x2x3x4x5x6x7x8x9x")),ISNUMBER(FIND(MID(A51,6,1)&amp;"x","0x1x2x3x4x5x6x7x8x9x")),ISNUMBER(FIND(MID(A51,7,1)&amp;"x","0x1x2x3x4x5x6x7x8x9x")),ISNUMBER(FIND(MID(A51,8,1)&amp;"x","0x1x2x3x4x5x6x7x8x9x")))),"元明細IDはSAL-と半角数字4桁",IF(COUNTIFS($A$8:$A$57,A51)&gt;1,"元明細IDが重複",IF(NOT(AND(ISTEXT(B51),LEN(B51)=8,EXACT(LEFT(B51,4),"SKU-"),ISNUMBER(FIND(MID(B51,5,1)&amp;"x","0x1x2x3x4x5x6x7x8x9x")),ISNUMBER(FIND(MID(B51,6,1)&amp;"x","0x1x2x3x4x5x6x7x8x9x")),ISNUMBER(FIND(MID(B51,7,1)&amp;"x","0x1x2x3x4x5x6x7x8x9x")),ISNUMBER(FIND(MID(B51,8,1)&amp;"x","0x1x2x3x4x5x6x7x8x9x")))),"品目IDはSKU-と半角数字4桁",IF(NOT(IF(ISNUMBER(C51),AND(C51&gt;=43831,C51&lt;=73050,C51=INT(C51)),FALSE())),"出荷日は時刻なしで必須",IF(NOT(IF(ISNUMBER(D51),AND(D51&gt;=1,D51&lt;=1000000,D51=INT(D51)),FALSE())),"出荷数は1〜100万個の整数",IF(NOT(IF(ISNUMBER(E51),AND(E51&gt;=43831,E51&lt;=73050,E51=INT(E51)),FALSE())),"原資料確認日は時刻なしで必須",IF(OR(C51&gt;E51,E51&gt;返品の確認!$B$3),"出荷日≦原資料確認日≦基準日","確認済み")))))))),ISNUMBER(G51),G51=IF(F51="確認済み",0,1)),0,1))</f>
        <v>0</v>
      </c>
    </row>
    <row r="52" customFormat="false" ht="32" hidden="false" customHeight="true" outlineLevel="0" collapsed="false">
      <c r="A52" s="9"/>
      <c r="B52" s="9"/>
      <c r="C52" s="4"/>
      <c r="D52" s="14"/>
      <c r="E52" s="4"/>
      <c r="F52" s="8" t="str">
        <f aca="false">IF(COUNTA(A52:E52)=0,"",IF(NOT(AND(ISTEXT(A52),LEN(A52)=8,EXACT(LEFT(A52,4),"SAL-"),ISNUMBER(FIND(MID(A52,5,1)&amp;"x","0x1x2x3x4x5x6x7x8x9x")),ISNUMBER(FIND(MID(A52,6,1)&amp;"x","0x1x2x3x4x5x6x7x8x9x")),ISNUMBER(FIND(MID(A52,7,1)&amp;"x","0x1x2x3x4x5x6x7x8x9x")),ISNUMBER(FIND(MID(A52,8,1)&amp;"x","0x1x2x3x4x5x6x7x8x9x")))),"元明細IDはSAL-と半角数字4桁",IF(COUNTIFS($A$8:$A$57,A52)&gt;1,"元明細IDが重複",IF(NOT(AND(ISTEXT(B52),LEN(B52)=8,EXACT(LEFT(B52,4),"SKU-"),ISNUMBER(FIND(MID(B52,5,1)&amp;"x","0x1x2x3x4x5x6x7x8x9x")),ISNUMBER(FIND(MID(B52,6,1)&amp;"x","0x1x2x3x4x5x6x7x8x9x")),ISNUMBER(FIND(MID(B52,7,1)&amp;"x","0x1x2x3x4x5x6x7x8x9x")),ISNUMBER(FIND(MID(B52,8,1)&amp;"x","0x1x2x3x4x5x6x7x8x9x")))),"品目IDはSKU-と半角数字4桁",IF(NOT(IF(ISNUMBER(C52),AND(C52&gt;=43831,C52&lt;=73050,C52=INT(C52)),FALSE())),"出荷日は時刻なしで必須",IF(NOT(IF(ISNUMBER(D52),AND(D52&gt;=1,D52&lt;=1000000,D52=INT(D52)),FALSE())),"出荷数は1〜100万個の整数",IF(NOT(IF(ISNUMBER(E52),AND(E52&gt;=43831,E52&lt;=73050,E52=INT(E52)),FALSE())),"原資料確認日は時刻なしで必須",IF(OR(C52&gt;E52,E52&gt;返品の確認!$B$3),"出荷日≦原資料確認日≦基準日","確認済み"))))))))</f>
        <v/>
      </c>
      <c r="G52" s="1" t="str">
        <f aca="false">IF(F52="","",IF(F52="確認済み",0,1))</f>
        <v/>
      </c>
      <c r="H52" s="1" t="n">
        <f aca="false">IF(COUNTA(A52:E52)=0,IF(AND(F52="",G52=""),0,1),IF(AND(ISTEXT(F52),F52=IF(COUNTA(A52:E52)=0,"",IF(NOT(AND(ISTEXT(A52),LEN(A52)=8,EXACT(LEFT(A52,4),"SAL-"),ISNUMBER(FIND(MID(A52,5,1)&amp;"x","0x1x2x3x4x5x6x7x8x9x")),ISNUMBER(FIND(MID(A52,6,1)&amp;"x","0x1x2x3x4x5x6x7x8x9x")),ISNUMBER(FIND(MID(A52,7,1)&amp;"x","0x1x2x3x4x5x6x7x8x9x")),ISNUMBER(FIND(MID(A52,8,1)&amp;"x","0x1x2x3x4x5x6x7x8x9x")))),"元明細IDはSAL-と半角数字4桁",IF(COUNTIFS($A$8:$A$57,A52)&gt;1,"元明細IDが重複",IF(NOT(AND(ISTEXT(B52),LEN(B52)=8,EXACT(LEFT(B52,4),"SKU-"),ISNUMBER(FIND(MID(B52,5,1)&amp;"x","0x1x2x3x4x5x6x7x8x9x")),ISNUMBER(FIND(MID(B52,6,1)&amp;"x","0x1x2x3x4x5x6x7x8x9x")),ISNUMBER(FIND(MID(B52,7,1)&amp;"x","0x1x2x3x4x5x6x7x8x9x")),ISNUMBER(FIND(MID(B52,8,1)&amp;"x","0x1x2x3x4x5x6x7x8x9x")))),"品目IDはSKU-と半角数字4桁",IF(NOT(IF(ISNUMBER(C52),AND(C52&gt;=43831,C52&lt;=73050,C52=INT(C52)),FALSE())),"出荷日は時刻なしで必須",IF(NOT(IF(ISNUMBER(D52),AND(D52&gt;=1,D52&lt;=1000000,D52=INT(D52)),FALSE())),"出荷数は1〜100万個の整数",IF(NOT(IF(ISNUMBER(E52),AND(E52&gt;=43831,E52&lt;=73050,E52=INT(E52)),FALSE())),"原資料確認日は時刻なしで必須",IF(OR(C52&gt;E52,E52&gt;返品の確認!$B$3),"出荷日≦原資料確認日≦基準日","確認済み")))))))),ISNUMBER(G52),G52=IF(F52="確認済み",0,1)),0,1))</f>
        <v>0</v>
      </c>
    </row>
    <row r="53" customFormat="false" ht="32" hidden="false" customHeight="true" outlineLevel="0" collapsed="false">
      <c r="A53" s="9"/>
      <c r="B53" s="9"/>
      <c r="C53" s="4"/>
      <c r="D53" s="14"/>
      <c r="E53" s="4"/>
      <c r="F53" s="8" t="str">
        <f aca="false">IF(COUNTA(A53:E53)=0,"",IF(NOT(AND(ISTEXT(A53),LEN(A53)=8,EXACT(LEFT(A53,4),"SAL-"),ISNUMBER(FIND(MID(A53,5,1)&amp;"x","0x1x2x3x4x5x6x7x8x9x")),ISNUMBER(FIND(MID(A53,6,1)&amp;"x","0x1x2x3x4x5x6x7x8x9x")),ISNUMBER(FIND(MID(A53,7,1)&amp;"x","0x1x2x3x4x5x6x7x8x9x")),ISNUMBER(FIND(MID(A53,8,1)&amp;"x","0x1x2x3x4x5x6x7x8x9x")))),"元明細IDはSAL-と半角数字4桁",IF(COUNTIFS($A$8:$A$57,A53)&gt;1,"元明細IDが重複",IF(NOT(AND(ISTEXT(B53),LEN(B53)=8,EXACT(LEFT(B53,4),"SKU-"),ISNUMBER(FIND(MID(B53,5,1)&amp;"x","0x1x2x3x4x5x6x7x8x9x")),ISNUMBER(FIND(MID(B53,6,1)&amp;"x","0x1x2x3x4x5x6x7x8x9x")),ISNUMBER(FIND(MID(B53,7,1)&amp;"x","0x1x2x3x4x5x6x7x8x9x")),ISNUMBER(FIND(MID(B53,8,1)&amp;"x","0x1x2x3x4x5x6x7x8x9x")))),"品目IDはSKU-と半角数字4桁",IF(NOT(IF(ISNUMBER(C53),AND(C53&gt;=43831,C53&lt;=73050,C53=INT(C53)),FALSE())),"出荷日は時刻なしで必須",IF(NOT(IF(ISNUMBER(D53),AND(D53&gt;=1,D53&lt;=1000000,D53=INT(D53)),FALSE())),"出荷数は1〜100万個の整数",IF(NOT(IF(ISNUMBER(E53),AND(E53&gt;=43831,E53&lt;=73050,E53=INT(E53)),FALSE())),"原資料確認日は時刻なしで必須",IF(OR(C53&gt;E53,E53&gt;返品の確認!$B$3),"出荷日≦原資料確認日≦基準日","確認済み"))))))))</f>
        <v/>
      </c>
      <c r="G53" s="1" t="str">
        <f aca="false">IF(F53="","",IF(F53="確認済み",0,1))</f>
        <v/>
      </c>
      <c r="H53" s="1" t="n">
        <f aca="false">IF(COUNTA(A53:E53)=0,IF(AND(F53="",G53=""),0,1),IF(AND(ISTEXT(F53),F53=IF(COUNTA(A53:E53)=0,"",IF(NOT(AND(ISTEXT(A53),LEN(A53)=8,EXACT(LEFT(A53,4),"SAL-"),ISNUMBER(FIND(MID(A53,5,1)&amp;"x","0x1x2x3x4x5x6x7x8x9x")),ISNUMBER(FIND(MID(A53,6,1)&amp;"x","0x1x2x3x4x5x6x7x8x9x")),ISNUMBER(FIND(MID(A53,7,1)&amp;"x","0x1x2x3x4x5x6x7x8x9x")),ISNUMBER(FIND(MID(A53,8,1)&amp;"x","0x1x2x3x4x5x6x7x8x9x")))),"元明細IDはSAL-と半角数字4桁",IF(COUNTIFS($A$8:$A$57,A53)&gt;1,"元明細IDが重複",IF(NOT(AND(ISTEXT(B53),LEN(B53)=8,EXACT(LEFT(B53,4),"SKU-"),ISNUMBER(FIND(MID(B53,5,1)&amp;"x","0x1x2x3x4x5x6x7x8x9x")),ISNUMBER(FIND(MID(B53,6,1)&amp;"x","0x1x2x3x4x5x6x7x8x9x")),ISNUMBER(FIND(MID(B53,7,1)&amp;"x","0x1x2x3x4x5x6x7x8x9x")),ISNUMBER(FIND(MID(B53,8,1)&amp;"x","0x1x2x3x4x5x6x7x8x9x")))),"品目IDはSKU-と半角数字4桁",IF(NOT(IF(ISNUMBER(C53),AND(C53&gt;=43831,C53&lt;=73050,C53=INT(C53)),FALSE())),"出荷日は時刻なしで必須",IF(NOT(IF(ISNUMBER(D53),AND(D53&gt;=1,D53&lt;=1000000,D53=INT(D53)),FALSE())),"出荷数は1〜100万個の整数",IF(NOT(IF(ISNUMBER(E53),AND(E53&gt;=43831,E53&lt;=73050,E53=INT(E53)),FALSE())),"原資料確認日は時刻なしで必須",IF(OR(C53&gt;E53,E53&gt;返品の確認!$B$3),"出荷日≦原資料確認日≦基準日","確認済み")))))))),ISNUMBER(G53),G53=IF(F53="確認済み",0,1)),0,1))</f>
        <v>0</v>
      </c>
    </row>
    <row r="54" customFormat="false" ht="32" hidden="false" customHeight="true" outlineLevel="0" collapsed="false">
      <c r="A54" s="9"/>
      <c r="B54" s="9"/>
      <c r="C54" s="4"/>
      <c r="D54" s="14"/>
      <c r="E54" s="4"/>
      <c r="F54" s="8" t="str">
        <f aca="false">IF(COUNTA(A54:E54)=0,"",IF(NOT(AND(ISTEXT(A54),LEN(A54)=8,EXACT(LEFT(A54,4),"SAL-"),ISNUMBER(FIND(MID(A54,5,1)&amp;"x","0x1x2x3x4x5x6x7x8x9x")),ISNUMBER(FIND(MID(A54,6,1)&amp;"x","0x1x2x3x4x5x6x7x8x9x")),ISNUMBER(FIND(MID(A54,7,1)&amp;"x","0x1x2x3x4x5x6x7x8x9x")),ISNUMBER(FIND(MID(A54,8,1)&amp;"x","0x1x2x3x4x5x6x7x8x9x")))),"元明細IDはSAL-と半角数字4桁",IF(COUNTIFS($A$8:$A$57,A54)&gt;1,"元明細IDが重複",IF(NOT(AND(ISTEXT(B54),LEN(B54)=8,EXACT(LEFT(B54,4),"SKU-"),ISNUMBER(FIND(MID(B54,5,1)&amp;"x","0x1x2x3x4x5x6x7x8x9x")),ISNUMBER(FIND(MID(B54,6,1)&amp;"x","0x1x2x3x4x5x6x7x8x9x")),ISNUMBER(FIND(MID(B54,7,1)&amp;"x","0x1x2x3x4x5x6x7x8x9x")),ISNUMBER(FIND(MID(B54,8,1)&amp;"x","0x1x2x3x4x5x6x7x8x9x")))),"品目IDはSKU-と半角数字4桁",IF(NOT(IF(ISNUMBER(C54),AND(C54&gt;=43831,C54&lt;=73050,C54=INT(C54)),FALSE())),"出荷日は時刻なしで必須",IF(NOT(IF(ISNUMBER(D54),AND(D54&gt;=1,D54&lt;=1000000,D54=INT(D54)),FALSE())),"出荷数は1〜100万個の整数",IF(NOT(IF(ISNUMBER(E54),AND(E54&gt;=43831,E54&lt;=73050,E54=INT(E54)),FALSE())),"原資料確認日は時刻なしで必須",IF(OR(C54&gt;E54,E54&gt;返品の確認!$B$3),"出荷日≦原資料確認日≦基準日","確認済み"))))))))</f>
        <v/>
      </c>
      <c r="G54" s="1" t="str">
        <f aca="false">IF(F54="","",IF(F54="確認済み",0,1))</f>
        <v/>
      </c>
      <c r="H54" s="1" t="n">
        <f aca="false">IF(COUNTA(A54:E54)=0,IF(AND(F54="",G54=""),0,1),IF(AND(ISTEXT(F54),F54=IF(COUNTA(A54:E54)=0,"",IF(NOT(AND(ISTEXT(A54),LEN(A54)=8,EXACT(LEFT(A54,4),"SAL-"),ISNUMBER(FIND(MID(A54,5,1)&amp;"x","0x1x2x3x4x5x6x7x8x9x")),ISNUMBER(FIND(MID(A54,6,1)&amp;"x","0x1x2x3x4x5x6x7x8x9x")),ISNUMBER(FIND(MID(A54,7,1)&amp;"x","0x1x2x3x4x5x6x7x8x9x")),ISNUMBER(FIND(MID(A54,8,1)&amp;"x","0x1x2x3x4x5x6x7x8x9x")))),"元明細IDはSAL-と半角数字4桁",IF(COUNTIFS($A$8:$A$57,A54)&gt;1,"元明細IDが重複",IF(NOT(AND(ISTEXT(B54),LEN(B54)=8,EXACT(LEFT(B54,4),"SKU-"),ISNUMBER(FIND(MID(B54,5,1)&amp;"x","0x1x2x3x4x5x6x7x8x9x")),ISNUMBER(FIND(MID(B54,6,1)&amp;"x","0x1x2x3x4x5x6x7x8x9x")),ISNUMBER(FIND(MID(B54,7,1)&amp;"x","0x1x2x3x4x5x6x7x8x9x")),ISNUMBER(FIND(MID(B54,8,1)&amp;"x","0x1x2x3x4x5x6x7x8x9x")))),"品目IDはSKU-と半角数字4桁",IF(NOT(IF(ISNUMBER(C54),AND(C54&gt;=43831,C54&lt;=73050,C54=INT(C54)),FALSE())),"出荷日は時刻なしで必須",IF(NOT(IF(ISNUMBER(D54),AND(D54&gt;=1,D54&lt;=1000000,D54=INT(D54)),FALSE())),"出荷数は1〜100万個の整数",IF(NOT(IF(ISNUMBER(E54),AND(E54&gt;=43831,E54&lt;=73050,E54=INT(E54)),FALSE())),"原資料確認日は時刻なしで必須",IF(OR(C54&gt;E54,E54&gt;返品の確認!$B$3),"出荷日≦原資料確認日≦基準日","確認済み")))))))),ISNUMBER(G54),G54=IF(F54="確認済み",0,1)),0,1))</f>
        <v>0</v>
      </c>
    </row>
    <row r="55" customFormat="false" ht="32" hidden="false" customHeight="true" outlineLevel="0" collapsed="false">
      <c r="A55" s="9"/>
      <c r="B55" s="9"/>
      <c r="C55" s="4"/>
      <c r="D55" s="14"/>
      <c r="E55" s="4"/>
      <c r="F55" s="8" t="str">
        <f aca="false">IF(COUNTA(A55:E55)=0,"",IF(NOT(AND(ISTEXT(A55),LEN(A55)=8,EXACT(LEFT(A55,4),"SAL-"),ISNUMBER(FIND(MID(A55,5,1)&amp;"x","0x1x2x3x4x5x6x7x8x9x")),ISNUMBER(FIND(MID(A55,6,1)&amp;"x","0x1x2x3x4x5x6x7x8x9x")),ISNUMBER(FIND(MID(A55,7,1)&amp;"x","0x1x2x3x4x5x6x7x8x9x")),ISNUMBER(FIND(MID(A55,8,1)&amp;"x","0x1x2x3x4x5x6x7x8x9x")))),"元明細IDはSAL-と半角数字4桁",IF(COUNTIFS($A$8:$A$57,A55)&gt;1,"元明細IDが重複",IF(NOT(AND(ISTEXT(B55),LEN(B55)=8,EXACT(LEFT(B55,4),"SKU-"),ISNUMBER(FIND(MID(B55,5,1)&amp;"x","0x1x2x3x4x5x6x7x8x9x")),ISNUMBER(FIND(MID(B55,6,1)&amp;"x","0x1x2x3x4x5x6x7x8x9x")),ISNUMBER(FIND(MID(B55,7,1)&amp;"x","0x1x2x3x4x5x6x7x8x9x")),ISNUMBER(FIND(MID(B55,8,1)&amp;"x","0x1x2x3x4x5x6x7x8x9x")))),"品目IDはSKU-と半角数字4桁",IF(NOT(IF(ISNUMBER(C55),AND(C55&gt;=43831,C55&lt;=73050,C55=INT(C55)),FALSE())),"出荷日は時刻なしで必須",IF(NOT(IF(ISNUMBER(D55),AND(D55&gt;=1,D55&lt;=1000000,D55=INT(D55)),FALSE())),"出荷数は1〜100万個の整数",IF(NOT(IF(ISNUMBER(E55),AND(E55&gt;=43831,E55&lt;=73050,E55=INT(E55)),FALSE())),"原資料確認日は時刻なしで必須",IF(OR(C55&gt;E55,E55&gt;返品の確認!$B$3),"出荷日≦原資料確認日≦基準日","確認済み"))))))))</f>
        <v/>
      </c>
      <c r="G55" s="1" t="str">
        <f aca="false">IF(F55="","",IF(F55="確認済み",0,1))</f>
        <v/>
      </c>
      <c r="H55" s="1" t="n">
        <f aca="false">IF(COUNTA(A55:E55)=0,IF(AND(F55="",G55=""),0,1),IF(AND(ISTEXT(F55),F55=IF(COUNTA(A55:E55)=0,"",IF(NOT(AND(ISTEXT(A55),LEN(A55)=8,EXACT(LEFT(A55,4),"SAL-"),ISNUMBER(FIND(MID(A55,5,1)&amp;"x","0x1x2x3x4x5x6x7x8x9x")),ISNUMBER(FIND(MID(A55,6,1)&amp;"x","0x1x2x3x4x5x6x7x8x9x")),ISNUMBER(FIND(MID(A55,7,1)&amp;"x","0x1x2x3x4x5x6x7x8x9x")),ISNUMBER(FIND(MID(A55,8,1)&amp;"x","0x1x2x3x4x5x6x7x8x9x")))),"元明細IDはSAL-と半角数字4桁",IF(COUNTIFS($A$8:$A$57,A55)&gt;1,"元明細IDが重複",IF(NOT(AND(ISTEXT(B55),LEN(B55)=8,EXACT(LEFT(B55,4),"SKU-"),ISNUMBER(FIND(MID(B55,5,1)&amp;"x","0x1x2x3x4x5x6x7x8x9x")),ISNUMBER(FIND(MID(B55,6,1)&amp;"x","0x1x2x3x4x5x6x7x8x9x")),ISNUMBER(FIND(MID(B55,7,1)&amp;"x","0x1x2x3x4x5x6x7x8x9x")),ISNUMBER(FIND(MID(B55,8,1)&amp;"x","0x1x2x3x4x5x6x7x8x9x")))),"品目IDはSKU-と半角数字4桁",IF(NOT(IF(ISNUMBER(C55),AND(C55&gt;=43831,C55&lt;=73050,C55=INT(C55)),FALSE())),"出荷日は時刻なしで必須",IF(NOT(IF(ISNUMBER(D55),AND(D55&gt;=1,D55&lt;=1000000,D55=INT(D55)),FALSE())),"出荷数は1〜100万個の整数",IF(NOT(IF(ISNUMBER(E55),AND(E55&gt;=43831,E55&lt;=73050,E55=INT(E55)),FALSE())),"原資料確認日は時刻なしで必須",IF(OR(C55&gt;E55,E55&gt;返品の確認!$B$3),"出荷日≦原資料確認日≦基準日","確認済み")))))))),ISNUMBER(G55),G55=IF(F55="確認済み",0,1)),0,1))</f>
        <v>0</v>
      </c>
    </row>
    <row r="56" customFormat="false" ht="32" hidden="false" customHeight="true" outlineLevel="0" collapsed="false">
      <c r="A56" s="9"/>
      <c r="B56" s="9"/>
      <c r="C56" s="4"/>
      <c r="D56" s="14"/>
      <c r="E56" s="4"/>
      <c r="F56" s="8" t="str">
        <f aca="false">IF(COUNTA(A56:E56)=0,"",IF(NOT(AND(ISTEXT(A56),LEN(A56)=8,EXACT(LEFT(A56,4),"SAL-"),ISNUMBER(FIND(MID(A56,5,1)&amp;"x","0x1x2x3x4x5x6x7x8x9x")),ISNUMBER(FIND(MID(A56,6,1)&amp;"x","0x1x2x3x4x5x6x7x8x9x")),ISNUMBER(FIND(MID(A56,7,1)&amp;"x","0x1x2x3x4x5x6x7x8x9x")),ISNUMBER(FIND(MID(A56,8,1)&amp;"x","0x1x2x3x4x5x6x7x8x9x")))),"元明細IDはSAL-と半角数字4桁",IF(COUNTIFS($A$8:$A$57,A56)&gt;1,"元明細IDが重複",IF(NOT(AND(ISTEXT(B56),LEN(B56)=8,EXACT(LEFT(B56,4),"SKU-"),ISNUMBER(FIND(MID(B56,5,1)&amp;"x","0x1x2x3x4x5x6x7x8x9x")),ISNUMBER(FIND(MID(B56,6,1)&amp;"x","0x1x2x3x4x5x6x7x8x9x")),ISNUMBER(FIND(MID(B56,7,1)&amp;"x","0x1x2x3x4x5x6x7x8x9x")),ISNUMBER(FIND(MID(B56,8,1)&amp;"x","0x1x2x3x4x5x6x7x8x9x")))),"品目IDはSKU-と半角数字4桁",IF(NOT(IF(ISNUMBER(C56),AND(C56&gt;=43831,C56&lt;=73050,C56=INT(C56)),FALSE())),"出荷日は時刻なしで必須",IF(NOT(IF(ISNUMBER(D56),AND(D56&gt;=1,D56&lt;=1000000,D56=INT(D56)),FALSE())),"出荷数は1〜100万個の整数",IF(NOT(IF(ISNUMBER(E56),AND(E56&gt;=43831,E56&lt;=73050,E56=INT(E56)),FALSE())),"原資料確認日は時刻なしで必須",IF(OR(C56&gt;E56,E56&gt;返品の確認!$B$3),"出荷日≦原資料確認日≦基準日","確認済み"))))))))</f>
        <v/>
      </c>
      <c r="G56" s="1" t="str">
        <f aca="false">IF(F56="","",IF(F56="確認済み",0,1))</f>
        <v/>
      </c>
      <c r="H56" s="1" t="n">
        <f aca="false">IF(COUNTA(A56:E56)=0,IF(AND(F56="",G56=""),0,1),IF(AND(ISTEXT(F56),F56=IF(COUNTA(A56:E56)=0,"",IF(NOT(AND(ISTEXT(A56),LEN(A56)=8,EXACT(LEFT(A56,4),"SAL-"),ISNUMBER(FIND(MID(A56,5,1)&amp;"x","0x1x2x3x4x5x6x7x8x9x")),ISNUMBER(FIND(MID(A56,6,1)&amp;"x","0x1x2x3x4x5x6x7x8x9x")),ISNUMBER(FIND(MID(A56,7,1)&amp;"x","0x1x2x3x4x5x6x7x8x9x")),ISNUMBER(FIND(MID(A56,8,1)&amp;"x","0x1x2x3x4x5x6x7x8x9x")))),"元明細IDはSAL-と半角数字4桁",IF(COUNTIFS($A$8:$A$57,A56)&gt;1,"元明細IDが重複",IF(NOT(AND(ISTEXT(B56),LEN(B56)=8,EXACT(LEFT(B56,4),"SKU-"),ISNUMBER(FIND(MID(B56,5,1)&amp;"x","0x1x2x3x4x5x6x7x8x9x")),ISNUMBER(FIND(MID(B56,6,1)&amp;"x","0x1x2x3x4x5x6x7x8x9x")),ISNUMBER(FIND(MID(B56,7,1)&amp;"x","0x1x2x3x4x5x6x7x8x9x")),ISNUMBER(FIND(MID(B56,8,1)&amp;"x","0x1x2x3x4x5x6x7x8x9x")))),"品目IDはSKU-と半角数字4桁",IF(NOT(IF(ISNUMBER(C56),AND(C56&gt;=43831,C56&lt;=73050,C56=INT(C56)),FALSE())),"出荷日は時刻なしで必須",IF(NOT(IF(ISNUMBER(D56),AND(D56&gt;=1,D56&lt;=1000000,D56=INT(D56)),FALSE())),"出荷数は1〜100万個の整数",IF(NOT(IF(ISNUMBER(E56),AND(E56&gt;=43831,E56&lt;=73050,E56=INT(E56)),FALSE())),"原資料確認日は時刻なしで必須",IF(OR(C56&gt;E56,E56&gt;返品の確認!$B$3),"出荷日≦原資料確認日≦基準日","確認済み")))))))),ISNUMBER(G56),G56=IF(F56="確認済み",0,1)),0,1))</f>
        <v>0</v>
      </c>
    </row>
    <row r="57" customFormat="false" ht="32" hidden="false" customHeight="true" outlineLevel="0" collapsed="false">
      <c r="A57" s="9"/>
      <c r="B57" s="9"/>
      <c r="C57" s="4"/>
      <c r="D57" s="14"/>
      <c r="E57" s="4"/>
      <c r="F57" s="8" t="str">
        <f aca="false">IF(COUNTA(A57:E57)=0,"",IF(NOT(AND(ISTEXT(A57),LEN(A57)=8,EXACT(LEFT(A57,4),"SAL-"),ISNUMBER(FIND(MID(A57,5,1)&amp;"x","0x1x2x3x4x5x6x7x8x9x")),ISNUMBER(FIND(MID(A57,6,1)&amp;"x","0x1x2x3x4x5x6x7x8x9x")),ISNUMBER(FIND(MID(A57,7,1)&amp;"x","0x1x2x3x4x5x6x7x8x9x")),ISNUMBER(FIND(MID(A57,8,1)&amp;"x","0x1x2x3x4x5x6x7x8x9x")))),"元明細IDはSAL-と半角数字4桁",IF(COUNTIFS($A$8:$A$57,A57)&gt;1,"元明細IDが重複",IF(NOT(AND(ISTEXT(B57),LEN(B57)=8,EXACT(LEFT(B57,4),"SKU-"),ISNUMBER(FIND(MID(B57,5,1)&amp;"x","0x1x2x3x4x5x6x7x8x9x")),ISNUMBER(FIND(MID(B57,6,1)&amp;"x","0x1x2x3x4x5x6x7x8x9x")),ISNUMBER(FIND(MID(B57,7,1)&amp;"x","0x1x2x3x4x5x6x7x8x9x")),ISNUMBER(FIND(MID(B57,8,1)&amp;"x","0x1x2x3x4x5x6x7x8x9x")))),"品目IDはSKU-と半角数字4桁",IF(NOT(IF(ISNUMBER(C57),AND(C57&gt;=43831,C57&lt;=73050,C57=INT(C57)),FALSE())),"出荷日は時刻なしで必須",IF(NOT(IF(ISNUMBER(D57),AND(D57&gt;=1,D57&lt;=1000000,D57=INT(D57)),FALSE())),"出荷数は1〜100万個の整数",IF(NOT(IF(ISNUMBER(E57),AND(E57&gt;=43831,E57&lt;=73050,E57=INT(E57)),FALSE())),"原資料確認日は時刻なしで必須",IF(OR(C57&gt;E57,E57&gt;返品の確認!$B$3),"出荷日≦原資料確認日≦基準日","確認済み"))))))))</f>
        <v/>
      </c>
      <c r="G57" s="1" t="str">
        <f aca="false">IF(F57="","",IF(F57="確認済み",0,1))</f>
        <v/>
      </c>
      <c r="H57" s="1" t="n">
        <f aca="false">IF(COUNTA(A57:E57)=0,IF(AND(F57="",G57=""),0,1),IF(AND(ISTEXT(F57),F57=IF(COUNTA(A57:E57)=0,"",IF(NOT(AND(ISTEXT(A57),LEN(A57)=8,EXACT(LEFT(A57,4),"SAL-"),ISNUMBER(FIND(MID(A57,5,1)&amp;"x","0x1x2x3x4x5x6x7x8x9x")),ISNUMBER(FIND(MID(A57,6,1)&amp;"x","0x1x2x3x4x5x6x7x8x9x")),ISNUMBER(FIND(MID(A57,7,1)&amp;"x","0x1x2x3x4x5x6x7x8x9x")),ISNUMBER(FIND(MID(A57,8,1)&amp;"x","0x1x2x3x4x5x6x7x8x9x")))),"元明細IDはSAL-と半角数字4桁",IF(COUNTIFS($A$8:$A$57,A57)&gt;1,"元明細IDが重複",IF(NOT(AND(ISTEXT(B57),LEN(B57)=8,EXACT(LEFT(B57,4),"SKU-"),ISNUMBER(FIND(MID(B57,5,1)&amp;"x","0x1x2x3x4x5x6x7x8x9x")),ISNUMBER(FIND(MID(B57,6,1)&amp;"x","0x1x2x3x4x5x6x7x8x9x")),ISNUMBER(FIND(MID(B57,7,1)&amp;"x","0x1x2x3x4x5x6x7x8x9x")),ISNUMBER(FIND(MID(B57,8,1)&amp;"x","0x1x2x3x4x5x6x7x8x9x")))),"品目IDはSKU-と半角数字4桁",IF(NOT(IF(ISNUMBER(C57),AND(C57&gt;=43831,C57&lt;=73050,C57=INT(C57)),FALSE())),"出荷日は時刻なしで必須",IF(NOT(IF(ISNUMBER(D57),AND(D57&gt;=1,D57&lt;=1000000,D57=INT(D57)),FALSE())),"出荷数は1〜100万個の整数",IF(NOT(IF(ISNUMBER(E57),AND(E57&gt;=43831,E57&lt;=73050,E57=INT(E57)),FALSE())),"原資料確認日は時刻なしで必須",IF(OR(C57&gt;E57,E57&gt;返品の確認!$B$3),"出荷日≦原資料確認日≦基準日","確認済み")))))))),ISNUMBER(G57),G57=IF(F57="確認済み",0,1)),0,1)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2026-10-16T16:42:42Z</dcterms:modified>
  <cp:revision>1</cp:revision>
  <dc:subject/>
  <dc:title/>
</cp:coreProperties>
</file>