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日報" sheetId="1" state="visible" r:id="rId3"/>
    <sheet name="活動入力" sheetId="2" state="visible" r:id="rId4"/>
    <sheet name="登録ID" sheetId="3" state="visible" r:id="rId5"/>
  </sheets>
  <definedNames>
    <definedName function="false" hidden="false" localSheetId="0" name="_xlnm.Print_Area" vbProcedure="false">日報!$A$1:$I$16</definedName>
    <definedName function="false" hidden="false" localSheetId="0" name="_xlnm.Print_Titles" vbProcedure="false">日報!$9:$9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<sst xmlns="http://schemas.openxmlformats.org/spreadsheetml/2006/main" count="122" uniqueCount="82">
  <si>
    <t xml:space="preserve">日と担当で活動を確かめる</t>
  </si>
  <si>
    <t xml:space="preserve">対象と基準日の前提</t>
  </si>
  <si>
    <t xml:space="preserve">入力の前提</t>
  </si>
  <si>
    <t xml:space="preserve">対象日</t>
  </si>
  <si>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</si>
  <si>
    <t xml:space="preserve">STF-0001</t>
  </si>
  <si>
    <t xml:space="preserve">確認基準日</t>
  </si>
  <si>
    <t xml:space="preserve">登録（件）</t>
  </si>
  <si>
    <t xml:space="preserve">実施（件）</t>
  </si>
  <si>
    <t xml:space="preserve">中止（件）</t>
  </si>
  <si>
    <t xml:space="preserve">未確認（件）</t>
  </si>
  <si>
    <t xml:space="preserve">確定実施分（分）</t>
  </si>
  <si>
    <t xml:space="preserve">時間合計（分）</t>
  </si>
  <si>
    <t xml:space="preserve">訪問（件）</t>
  </si>
  <si>
    <t xml:space="preserve">オンライン（件）</t>
  </si>
  <si>
    <t xml:space="preserve">電話（件）</t>
  </si>
  <si>
    <t xml:space="preserve">メール（件）</t>
  </si>
  <si>
    <t xml:space="preserve">事務（件）</t>
  </si>
  <si>
    <t xml:space="preserve">その他（件）</t>
  </si>
  <si>
    <t xml:space="preserve">照合差額（件）</t>
  </si>
  <si>
    <t xml:space="preserve">活動件数・時間は受注や成果ではありません。</t>
  </si>
  <si>
    <r>
      <rPr>
        <b val="true"/>
        <sz val="11"/>
        <color rgb="FFFFFFFF"/>
        <rFont val="Noto Sans JP"/>
        <family val="2"/>
      </rPr>
      <t xml:space="preserve">活動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</si>
  <si>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顧客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</si>
  <si>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活動種別</t>
  </si>
  <si>
    <t xml:space="preserve">実施区分</t>
  </si>
  <si>
    <t xml:space="preserve">活動日</t>
  </si>
  <si>
    <t xml:space="preserve">開始日時</t>
  </si>
  <si>
    <t xml:space="preserve">終了日時</t>
  </si>
  <si>
    <t xml:space="preserve">実施分</t>
  </si>
  <si>
    <r>
      <rPr>
        <b val="true"/>
        <sz val="11"/>
        <color rgb="FFFFFFFF"/>
        <rFont val="Noto Sans JP"/>
        <family val="2"/>
      </rPr>
      <t xml:space="preserve">担当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</si>
  <si>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活動の実施区分と日時を記録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</si>
  <si>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I</t>
    </r>
    <r>
      <rPr>
        <sz val="11"/>
        <color rgb="FF20283F"/>
        <rFont val="Noto Sans JP"/>
        <family val="2"/>
      </rPr>
      <t xml:space="preserve">へ。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活動</t>
    </r>
    <r>
      <rPr>
        <sz val="11"/>
        <color rgb="FF20283F"/>
        <rFont val="Arial"/>
        <family val="0"/>
        <charset val="1"/>
      </rPr>
      <t xml:space="preserve">/50</t>
    </r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ID/20</t>
    </r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。案件・顧客名・本人との対応や結果は元記録で管理。</t>
    </r>
  </si>
  <si>
    <r>
      <rPr>
        <sz val="11"/>
        <color rgb="FF20283F"/>
        <rFont val="Noto Sans JP"/>
        <family val="2"/>
      </rPr>
      <t xml:space="preserve">実施は分単位の日時。中止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未確認は開始・終了を空欄。同じ担当の時間は重ねず、日またぎは日別に分割。</t>
    </r>
  </si>
  <si>
    <r>
      <rPr>
        <b val="true"/>
        <sz val="11"/>
        <color rgb="FFFFFFFF"/>
        <rFont val="Noto Sans JP"/>
        <family val="2"/>
      </rPr>
      <t xml:space="preserve">担当者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</si>
  <si>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顧客</t>
    </r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（任意）</t>
    </r>
  </si>
  <si>
    <t xml:space="preserve">記録確認日</t>
  </si>
  <si>
    <t xml:space="preserve">確定実施分</t>
  </si>
  <si>
    <t xml:space="preserve">日報の表示順</t>
  </si>
  <si>
    <t xml:space="preserve">入力の確認</t>
  </si>
  <si>
    <t xml:space="preserve">入力不備</t>
  </si>
  <si>
    <t xml:space="preserve">計算の前提</t>
  </si>
  <si>
    <t xml:space="preserve">ACT-0001</t>
  </si>
  <si>
    <t xml:space="preserve">CUS-0001</t>
  </si>
  <si>
    <t xml:space="preserve">訪問</t>
  </si>
  <si>
    <t xml:space="preserve">実施</t>
  </si>
  <si>
    <t xml:space="preserve">ACT-0002</t>
  </si>
  <si>
    <t xml:space="preserve">電話</t>
  </si>
  <si>
    <t xml:space="preserve">ACT-0003</t>
  </si>
  <si>
    <t xml:space="preserve">CUS-0002</t>
  </si>
  <si>
    <t xml:space="preserve">オンライン</t>
  </si>
  <si>
    <t xml:space="preserve">ACT-0004</t>
  </si>
  <si>
    <t xml:space="preserve">メール</t>
  </si>
  <si>
    <t xml:space="preserve">中止</t>
  </si>
  <si>
    <t xml:space="preserve">ACT-0005</t>
  </si>
  <si>
    <t xml:space="preserve">CUS-0003</t>
  </si>
  <si>
    <t xml:space="preserve">未確認</t>
  </si>
  <si>
    <t xml:space="preserve">ACT-0006</t>
  </si>
  <si>
    <t xml:space="preserve">STF-0002</t>
  </si>
  <si>
    <t xml:space="preserve">ACT-0007</t>
  </si>
  <si>
    <t xml:space="preserve">事務</t>
  </si>
  <si>
    <t xml:space="preserve">ACT-0008</t>
  </si>
  <si>
    <t xml:space="preserve">その他</t>
  </si>
  <si>
    <t xml:space="preserve">ACT-0009</t>
  </si>
  <si>
    <t xml:space="preserve">ACT-0010</t>
  </si>
  <si>
    <r>
      <rPr>
        <sz val="11"/>
        <color rgb="FF20283F"/>
        <rFont val="Noto Sans JP"/>
        <family val="2"/>
      </rPr>
      <t xml:space="preserve">架空教材。対象日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担当の活動だけを日報へ抽出。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活動</t>
    </r>
    <r>
      <rPr>
        <sz val="11"/>
        <color rgb="FF20283F"/>
        <rFont val="Arial"/>
        <family val="0"/>
        <charset val="1"/>
      </rPr>
      <t xml:space="preserve">/50</t>
    </r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ID/20</t>
    </r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</t>
    </r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</si>
  <si>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回の活動。メール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通や訪問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回など記録単位を元記録で統一。件数は人数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受注ではありません。</t>
    </r>
  </si>
  <si>
    <r>
      <rPr>
        <sz val="11"/>
        <color rgb="FF20283F"/>
        <rFont val="Noto Sans JP"/>
        <family val="2"/>
      </rPr>
      <t xml:space="preserve">実施は分単位の開始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終了日時が必須。中止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未確認は空欄。不明時間を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分へ埋めません。</t>
    </r>
  </si>
  <si>
    <t xml:space="preserve">確定実施分は実施記録の小計。対象に未確認があれば時間合計は判定保留。</t>
  </si>
  <si>
    <t xml:space="preserve">同じ担当の実施時間は重複不可。終端と次の開始が同時なら重複ではありません。</t>
  </si>
  <si>
    <r>
      <rPr>
        <sz val="11"/>
        <color rgb="FF20283F"/>
        <rFont val="Noto Sans JP"/>
        <family val="2"/>
      </rPr>
      <t xml:space="preserve">日またぎは暦日ごとに分割し、終了は翌日</t>
    </r>
    <r>
      <rPr>
        <sz val="11"/>
        <color rgb="FF20283F"/>
        <rFont val="Arial"/>
        <family val="0"/>
        <charset val="1"/>
      </rPr>
      <t xml:space="preserve">00:00</t>
    </r>
    <r>
      <rPr>
        <sz val="11"/>
        <color rgb="FF20283F"/>
        <rFont val="Noto Sans JP"/>
        <family val="2"/>
      </rPr>
      <t xml:space="preserve">まで。日報の開始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終了は月日と時刻を表示。</t>
    </r>
  </si>
  <si>
    <r>
      <rPr>
        <sz val="11"/>
        <color rgb="FF20283F"/>
        <rFont val="Noto Sans JP"/>
        <family val="2"/>
      </rPr>
      <t xml:space="preserve">活動日≦記録確認日≦確認基準日。活動の終了日は記録確認日まで。全日付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年。</t>
    </r>
  </si>
  <si>
    <t xml:space="preserve">現在の元記録を照合。基準日変更だけで過去の状態を復元せず、未入力活動も自動検出しません。</t>
  </si>
  <si>
    <r>
      <rPr>
        <sz val="11"/>
        <color rgb="FF20283F"/>
        <rFont val="Noto Sans JP"/>
        <family val="2"/>
      </rPr>
      <t xml:space="preserve">労働時間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勤怠、接点成立、成果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受注、目標達成率、予定管理、</t>
    </r>
    <r>
      <rPr>
        <sz val="11"/>
        <color rgb="FF20283F"/>
        <rFont val="Arial"/>
        <family val="0"/>
        <charset val="1"/>
      </rPr>
      <t xml:space="preserve">CRM</t>
    </r>
    <r>
      <rPr>
        <sz val="11"/>
        <color rgb="FF20283F"/>
        <rFont val="Noto Sans JP"/>
        <family val="2"/>
      </rPr>
      <t xml:space="preserve">同期や自動連絡は扱いません。</t>
    </r>
  </si>
  <si>
    <r>
      <rPr>
        <sz val="11"/>
        <color rgb="FF20283F"/>
        <rFont val="Noto Sans JP"/>
        <family val="2"/>
      </rPr>
      <t xml:space="preserve">日報のみ印刷。初期</t>
    </r>
    <r>
      <rPr>
        <sz val="11"/>
        <color rgb="FF20283F"/>
        <rFont val="Arial"/>
        <family val="0"/>
        <charset val="1"/>
      </rPr>
      <t xml:space="preserve">A1:I16</t>
    </r>
    <r>
      <rPr>
        <sz val="11"/>
        <color rgb="FF20283F"/>
        <rFont val="Noto Sans JP"/>
        <family val="2"/>
      </rPr>
      <t xml:space="preserve">（</t>
    </r>
    <r>
      <rPr>
        <sz val="11"/>
        <color rgb="FF20283F"/>
        <rFont val="Arial"/>
        <family val="0"/>
        <charset val="1"/>
      </rPr>
      <t xml:space="preserve">7</t>
    </r>
    <r>
      <rPr>
        <sz val="11"/>
        <color rgb="FF20283F"/>
        <rFont val="Noto Sans JP"/>
        <family val="2"/>
      </rPr>
      <t xml:space="preserve">件）、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</t>
    </r>
    <r>
      <rPr>
        <sz val="11"/>
        <color rgb="FF20283F"/>
        <rFont val="Arial"/>
        <family val="0"/>
        <charset val="1"/>
      </rPr>
      <t xml:space="preserve">A1:I59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</si>
  <si>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https://support.microsoft.com/en-us/excel/functions/sumifs-function</t>
    </r>
  </si>
  <si>
    <t xml:space="preserve">https://support.microsoft.com/en-us/excel/functions/countifs-function https://support.microsoft.com/en-us/excel/functions/round-function</t>
  </si>
  <si>
    <r>
      <rPr>
        <b val="true"/>
        <sz val="16"/>
        <color rgb="FF3048A5"/>
        <rFont val="Noto Sans JP"/>
        <family val="2"/>
      </rPr>
      <t xml:space="preserve">顧客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・担当者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を登録</t>
    </r>
  </si>
  <si>
    <r>
      <rPr>
        <sz val="11"/>
        <color rgb="FF20283F"/>
        <rFont val="Noto Sans JP"/>
        <family val="2"/>
      </rPr>
      <t xml:space="preserve">顧客</t>
    </r>
    <r>
      <rPr>
        <sz val="11"/>
        <color rgb="FF20283F"/>
        <rFont val="Arial"/>
        <family val="0"/>
        <charset val="1"/>
      </rPr>
      <t xml:space="preserve">50ID</t>
    </r>
    <r>
      <rPr>
        <sz val="11"/>
        <color rgb="FF20283F"/>
        <rFont val="Noto Sans JP"/>
        <family val="2"/>
      </rPr>
      <t xml:space="preserve">・担当</t>
    </r>
    <r>
      <rPr>
        <sz val="11"/>
        <color rgb="FF20283F"/>
        <rFont val="Arial"/>
        <family val="0"/>
        <charset val="1"/>
      </rPr>
      <t xml:space="preserve">20ID</t>
    </r>
    <r>
      <rPr>
        <sz val="11"/>
        <color rgb="FF20283F"/>
        <rFont val="Noto Sans JP"/>
        <family val="2"/>
      </rPr>
      <t xml:space="preserve">。顧客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本人との対応は別資料へ。担当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は権限や認証ではありません。</t>
    </r>
  </si>
  <si>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の確認</t>
    </r>
  </si>
  <si>
    <t xml:space="preserve">STF-0003</t>
  </si>
  <si>
    <t xml:space="preserve">CUS-0004</t>
  </si>
  <si>
    <t xml:space="preserve">STF-0004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</si>
</sst>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1]yyyy/mm/dd"/>
    <numFmt numFmtId="166" formatCode="@"/>
    <numFmt numFmtId="167" formatCode="#,##0"/>
    <numFmt numFmtId="168" formatCode="[$-411]mm/dd\ hh:mm"/>
    <numFmt numFmtId="169" formatCode="0"/>
    <numFmt numFmtId="170" formatCode="[$-411]yyyy/mm/dd\ hh:mm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9"/>
    <col collapsed="false" customWidth="true" hidden="false" outlineLevel="0" max="3" min="3" style="0" width="20"/>
    <col collapsed="false" customWidth="true" hidden="false" outlineLevel="0" max="5" min="4" style="0" width="19"/>
    <col collapsed="false" customWidth="true" hidden="false" outlineLevel="0" max="7" min="6" style="0" width="22"/>
    <col collapsed="false" customWidth="true" hidden="false" outlineLevel="0" max="8" min="8" style="0" width="17"/>
    <col collapsed="false" customWidth="true" hidden="false" outlineLevel="0" max="9" min="9" style="0" width="19"/>
    <col collapsed="false" customWidth="true" hidden="false" outlineLevel="0" max="12" min="10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46311</v>
      </c>
      <c r="C3" s="1"/>
      <c r="D3" s="1" t="s">
        <v>4</v>
      </c>
      <c r="E3" s="4" t="s">
        <v>5</v>
      </c>
      <c r="F3" s="1"/>
      <c r="G3" s="1" t="s">
        <v>6</v>
      </c>
      <c r="H3" s="3" t="n">
        <v>46312</v>
      </c>
      <c r="I3" s="1"/>
      <c r="J3" s="1"/>
      <c r="K3" s="1" t="n">
        <f aca="false">IF(AND(IF(ISNUMBER(B3),AND(B3&gt;=43831,B3&lt;73051,B3=INT(B3)),FALSE()),IF(ISNUMBER(H3),AND(H3&gt;=43831,H3&lt;73051,H3=INT(H3)),FALSE()),B3&lt;=H3,AND(ISTEXT(E3),LEN(E3)=8,EXACT(LEFT(E3,4),"STF-"),ISNUMBER(FIND(MID(E3,5,1)&amp;"x","0x1x2x3x4x5x6x7x8x9x")),ISNUMBER(FIND(MID(E3,6,1)&amp;"x","0x1x2x3x4x5x6x7x8x9x")),ISNUMBER(FIND(MID(E3,7,1)&amp;"x","0x1x2x3x4x5x6x7x8x9x")),ISNUMBER(FIND(MID(E3,8,1)&amp;"x","0x1x2x3x4x5x6x7x8x9x"))),COUNTIFS(登録ID!F8:F27,E3)=1),0,1)</f>
        <v>0</v>
      </c>
      <c r="L3" s="1" t="n">
        <f aca="false">IF(AND(ISNUMBER(K3),K3=IF(AND(IF(ISNUMBER(B3),AND(B3&gt;=43831,B3&lt;73051,B3=INT(B3)),FALSE()),IF(ISNUMBER(H3),AND(H3&gt;=43831,H3&lt;73051,H3=INT(H3)),FALSE()),B3&lt;=H3,AND(ISTEXT(E3),LEN(E3)=8,EXACT(LEFT(E3,4),"STF-"),ISNUMBER(FIND(MID(E3,5,1)&amp;"x","0x1x2x3x4x5x6x7x8x9x")),ISNUMBER(FIND(MID(E3,6,1)&amp;"x","0x1x2x3x4x5x6x7x8x9x")),ISNUMBER(FIND(MID(E3,7,1)&amp;"x","0x1x2x3x4x5x6x7x8x9x")),ISNUMBER(FIND(MID(E3,8,1)&amp;"x","0x1x2x3x4x5x6x7x8x9x"))),COUNTIFS(登録ID!F8:F27,E3)=1),0,1)),K3,1)+SUM(活動入力!M8:M57)+SUM(活動入力!N8:N57)+SUM(登録ID!C8:D57)+SUM(登録ID!H8:I27)+IF(COUNT(活動入力!N8:N57)=50,0,1)+IF(COUNT(登録ID!D8:D57)=50,0,1)+IF(COUNT(登録ID!I8:I27)=20,0,1)</f>
        <v>0</v>
      </c>
    </row>
    <row r="4" customFormat="false" ht="23" hidden="false" customHeight="true" outlineLevel="0" collapsed="false">
      <c r="A4" s="1" t="s">
        <v>7</v>
      </c>
      <c r="B4" s="5" t="n">
        <f aca="false">IF($L$3=0,COUNTIFS(活動入力!B8:B57,$E$3,活動入力!F8:F57,$B$3),NA())</f>
        <v>7</v>
      </c>
      <c r="C4" s="1"/>
      <c r="D4" s="1" t="s">
        <v>8</v>
      </c>
      <c r="E4" s="5" t="n">
        <f aca="false">IF($L$3=0,COUNTIFS(活動入力!B8:B57,$E$3,活動入力!F8:F57,$B$3,活動入力!E8:E57,"実施"),NA())</f>
        <v>5</v>
      </c>
      <c r="F4" s="1"/>
      <c r="G4" s="1" t="s">
        <v>9</v>
      </c>
      <c r="H4" s="5" t="n">
        <f aca="false">IF($L$3=0,COUNTIFS(活動入力!B8:B57,$E$3,活動入力!F8:F57,$B$3,活動入力!E8:E57,"中止"),NA())</f>
        <v>1</v>
      </c>
      <c r="I4" s="1"/>
      <c r="J4" s="1"/>
      <c r="K4" s="1"/>
      <c r="L4" s="1"/>
    </row>
    <row r="5" customFormat="false" ht="23" hidden="false" customHeight="true" outlineLevel="0" collapsed="false">
      <c r="A5" s="1" t="s">
        <v>10</v>
      </c>
      <c r="B5" s="5" t="n">
        <f aca="false">IF($L$3=0,COUNTIFS(活動入力!B8:B57,$E$3,活動入力!F8:F57,$B$3,活動入力!E8:E57,"未確認"),NA())</f>
        <v>1</v>
      </c>
      <c r="C5" s="1"/>
      <c r="D5" s="1" t="s">
        <v>11</v>
      </c>
      <c r="E5" s="5" t="n">
        <f aca="false">IF($L$3=0,SUMIFS(活動入力!J8:J57,活動入力!B8:B57,$E$3,活動入力!F8:F57,$B$3,活動入力!E8:E57,"実施"),NA())</f>
        <v>156</v>
      </c>
      <c r="F5" s="1"/>
      <c r="G5" s="1" t="s">
        <v>12</v>
      </c>
      <c r="H5" s="5" t="str">
        <f aca="false">IF($L$3&lt;&gt;0,NA(),IF(B5&gt;0,"判定保留",E5))</f>
        <v>判定保留</v>
      </c>
      <c r="I5" s="1"/>
      <c r="J5" s="1"/>
      <c r="K5" s="1"/>
      <c r="L5" s="1"/>
    </row>
    <row r="6" customFormat="false" ht="23" hidden="false" customHeight="true" outlineLevel="0" collapsed="false">
      <c r="A6" s="1" t="s">
        <v>13</v>
      </c>
      <c r="B6" s="5" t="n">
        <f aca="false">IF($L$3=0,COUNTIFS(活動入力!B8:B57,$E$3,活動入力!F8:F57,$B$3,活動入力!E8:E57,"実施",活動入力!D8:D57,"訪問"),NA())</f>
        <v>1</v>
      </c>
      <c r="C6" s="1"/>
      <c r="D6" s="1" t="s">
        <v>14</v>
      </c>
      <c r="E6" s="5" t="n">
        <f aca="false">IF($L$3=0,COUNTIFS(活動入力!B8:B57,$E$3,活動入力!F8:F57,$B$3,活動入力!E8:E57,"実施",活動入力!D8:D57,"オンライン"),NA())</f>
        <v>1</v>
      </c>
      <c r="F6" s="1"/>
      <c r="G6" s="1" t="s">
        <v>15</v>
      </c>
      <c r="H6" s="5" t="n">
        <f aca="false">IF($L$3=0,COUNTIFS(活動入力!B8:B57,$E$3,活動入力!F8:F57,$B$3,活動入力!E8:E57,"実施",活動入力!D8:D57,"電話"),NA())</f>
        <v>1</v>
      </c>
      <c r="I6" s="1"/>
      <c r="J6" s="1"/>
      <c r="K6" s="1"/>
      <c r="L6" s="1"/>
    </row>
    <row r="7" customFormat="false" ht="23" hidden="false" customHeight="true" outlineLevel="0" collapsed="false">
      <c r="A7" s="1" t="s">
        <v>16</v>
      </c>
      <c r="B7" s="5" t="n">
        <f aca="false">IF($L$3=0,COUNTIFS(活動入力!B8:B57,$E$3,活動入力!F8:F57,$B$3,活動入力!E8:E57,"実施",活動入力!D8:D57,"メール"),NA())</f>
        <v>0</v>
      </c>
      <c r="C7" s="1"/>
      <c r="D7" s="1" t="s">
        <v>17</v>
      </c>
      <c r="E7" s="5" t="n">
        <f aca="false">IF($L$3=0,COUNTIFS(活動入力!B8:B57,$E$3,活動入力!F8:F57,$B$3,活動入力!E8:E57,"実施",活動入力!D8:D57,"事務"),NA())</f>
        <v>1</v>
      </c>
      <c r="F7" s="1"/>
      <c r="G7" s="1" t="s">
        <v>18</v>
      </c>
      <c r="H7" s="5" t="n">
        <f aca="false">IF($L$3=0,COUNTIFS(活動入力!B8:B57,$E$3,活動入力!F8:F57,$B$3,活動入力!E8:E57,"実施",活動入力!D8:D57,"その他"),NA())</f>
        <v>1</v>
      </c>
      <c r="I7" s="1"/>
      <c r="J7" s="1"/>
      <c r="K7" s="1"/>
      <c r="L7" s="1"/>
    </row>
    <row r="8" customFormat="false" ht="23" hidden="false" customHeight="true" outlineLevel="0" collapsed="false">
      <c r="A8" s="1" t="s">
        <v>19</v>
      </c>
      <c r="B8" s="5" t="n">
        <f aca="false">B4-E4-H4-B5</f>
        <v>0</v>
      </c>
      <c r="C8" s="1"/>
      <c r="D8" s="1" t="s">
        <v>20</v>
      </c>
      <c r="E8" s="1"/>
      <c r="F8" s="1"/>
      <c r="G8" s="1"/>
      <c r="H8" s="1"/>
      <c r="I8" s="1" t="str">
        <f aca="false">IF(L3=0,"入力不備なし","入力を確認")</f>
        <v>入力不備なし</v>
      </c>
      <c r="J8" s="1"/>
      <c r="K8" s="1"/>
      <c r="L8" s="1"/>
    </row>
    <row r="9" customFormat="false" ht="38" hidden="false" customHeight="true" outlineLevel="0" collapsed="false">
      <c r="A9" s="6" t="s">
        <v>21</v>
      </c>
      <c r="B9" s="6" t="s">
        <v>22</v>
      </c>
      <c r="C9" s="6" t="s">
        <v>23</v>
      </c>
      <c r="D9" s="6" t="s">
        <v>24</v>
      </c>
      <c r="E9" s="6" t="s">
        <v>25</v>
      </c>
      <c r="F9" s="6" t="s">
        <v>26</v>
      </c>
      <c r="G9" s="6" t="s">
        <v>27</v>
      </c>
      <c r="H9" s="6" t="s">
        <v>28</v>
      </c>
      <c r="I9" s="6" t="s">
        <v>29</v>
      </c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IF($L$3&lt;&gt;0,NA(),IF($L10=0,"",IF(TRUE(),INDEX(活動入力!$A$8:$A$57,$L10),"")))</f>
        <v>ACT-0001</v>
      </c>
      <c r="B10" s="7" t="str">
        <f aca="false">IF($L$3&lt;&gt;0,NA(),IF($L10=0,"",IF(COUNTA(INDEX(活動入力!$C$8:$C$57,$L10))&gt;0,INDEX(活動入力!$C$8:$C$57,$L10),"")))</f>
        <v>CUS-0001</v>
      </c>
      <c r="C10" s="7" t="str">
        <f aca="false">IF($L$3&lt;&gt;0,NA(),IF($L10=0,"",IF(TRUE(),INDEX(活動入力!$D$8:$D$57,$L10),"")))</f>
        <v>訪問</v>
      </c>
      <c r="D10" s="8" t="str">
        <f aca="false">IF($L$3&lt;&gt;0,NA(),IF($L10=0,"",IF(TRUE(),INDEX(活動入力!$E$8:$E$57,$L10),"")))</f>
        <v>実施</v>
      </c>
      <c r="E10" s="9" t="n">
        <f aca="false">IF($L$3&lt;&gt;0,NA(),IF($L10=0,"",IF(TRUE(),INDEX(活動入力!$F$8:$F$57,$L10),"")))</f>
        <v>46311</v>
      </c>
      <c r="F10" s="10" t="n">
        <f aca="false">IF($L$3&lt;&gt;0,NA(),IF($L10=0,"",IF(INDEX(活動入力!$E$8:$E$57,$L10)="実施",INDEX(活動入力!$G$8:$G$57,$L10),"")))</f>
        <v>46311.375</v>
      </c>
      <c r="G10" s="10" t="n">
        <f aca="false">IF($L$3&lt;&gt;0,NA(),IF($L10=0,"",IF(INDEX(活動入力!$E$8:$E$57,$L10)="実施",INDEX(活動入力!$H$8:$H$57,$L10),"")))</f>
        <v>46311.3958333333</v>
      </c>
      <c r="H10" s="11" t="n">
        <f aca="false">IF($L$3&lt;&gt;0,NA(),IF($L10=0,"",IF(INDEX(活動入力!$E$8:$E$57,$L10)="実施",INDEX(活動入力!$J$8:$J$57,$L10),"")))</f>
        <v>30</v>
      </c>
      <c r="I10" s="7" t="str">
        <f aca="false">IF($L$3&lt;&gt;0,NA(),IF($L10=0,"",IF(TRUE(),INDEX(活動入力!$B$8:$B$57,$L10),"")))</f>
        <v>STF-0001</v>
      </c>
      <c r="J10" s="1"/>
      <c r="K10" s="1"/>
      <c r="L10" s="1" t="n">
        <f aca="false">IFERROR(MATCH(1,活動入力!$K$8:$K$57,0),0)</f>
        <v>1</v>
      </c>
    </row>
    <row r="11" customFormat="false" ht="30" hidden="false" customHeight="true" outlineLevel="0" collapsed="false">
      <c r="A11" s="1" t="str">
        <f aca="false">IF($L$3&lt;&gt;0,NA(),IF($L11=0,"",IF(TRUE(),INDEX(活動入力!$A$8:$A$57,$L11),"")))</f>
        <v>ACT-0002</v>
      </c>
      <c r="B11" s="7" t="str">
        <f aca="false">IF($L$3&lt;&gt;0,NA(),IF($L11=0,"",IF(COUNTA(INDEX(活動入力!$C$8:$C$57,$L11))&gt;0,INDEX(活動入力!$C$8:$C$57,$L11),"")))</f>
        <v>CUS-0001</v>
      </c>
      <c r="C11" s="7" t="str">
        <f aca="false">IF($L$3&lt;&gt;0,NA(),IF($L11=0,"",IF(TRUE(),INDEX(活動入力!$D$8:$D$57,$L11),"")))</f>
        <v>電話</v>
      </c>
      <c r="D11" s="8" t="str">
        <f aca="false">IF($L$3&lt;&gt;0,NA(),IF($L11=0,"",IF(TRUE(),INDEX(活動入力!$E$8:$E$57,$L11),"")))</f>
        <v>実施</v>
      </c>
      <c r="E11" s="9" t="n">
        <f aca="false">IF($L$3&lt;&gt;0,NA(),IF($L11=0,"",IF(TRUE(),INDEX(活動入力!$F$8:$F$57,$L11),"")))</f>
        <v>46311</v>
      </c>
      <c r="F11" s="10" t="n">
        <f aca="false">IF($L$3&lt;&gt;0,NA(),IF($L11=0,"",IF(INDEX(活動入力!$E$8:$E$57,$L11)="実施",INDEX(活動入力!$G$8:$G$57,$L11),"")))</f>
        <v>46311.3958333333</v>
      </c>
      <c r="G11" s="10" t="n">
        <f aca="false">IF($L$3&lt;&gt;0,NA(),IF($L11=0,"",IF(INDEX(活動入力!$E$8:$E$57,$L11)="実施",INDEX(活動入力!$H$8:$H$57,$L11),"")))</f>
        <v>46311.3965277778</v>
      </c>
      <c r="H11" s="11" t="n">
        <f aca="false">IF($L$3&lt;&gt;0,NA(),IF($L11=0,"",IF(INDEX(活動入力!$E$8:$E$57,$L11)="実施",INDEX(活動入力!$J$8:$J$57,$L11),"")))</f>
        <v>1</v>
      </c>
      <c r="I11" s="7" t="str">
        <f aca="false">IF($L$3&lt;&gt;0,NA(),IF($L11=0,"",IF(TRUE(),INDEX(活動入力!$B$8:$B$57,$L11),"")))</f>
        <v>STF-0001</v>
      </c>
      <c r="J11" s="1"/>
      <c r="K11" s="1"/>
      <c r="L11" s="1" t="n">
        <f aca="false">IFERROR(MATCH(2,活動入力!$K$8:$K$57,0),0)</f>
        <v>2</v>
      </c>
    </row>
    <row r="12" customFormat="false" ht="30" hidden="false" customHeight="true" outlineLevel="0" collapsed="false">
      <c r="A12" s="1" t="str">
        <f aca="false">IF($L$3&lt;&gt;0,NA(),IF($L12=0,"",IF(TRUE(),INDEX(活動入力!$A$8:$A$57,$L12),"")))</f>
        <v>ACT-0003</v>
      </c>
      <c r="B12" s="7" t="str">
        <f aca="false">IF($L$3&lt;&gt;0,NA(),IF($L12=0,"",IF(COUNTA(INDEX(活動入力!$C$8:$C$57,$L12))&gt;0,INDEX(活動入力!$C$8:$C$57,$L12),"")))</f>
        <v>CUS-0002</v>
      </c>
      <c r="C12" s="7" t="str">
        <f aca="false">IF($L$3&lt;&gt;0,NA(),IF($L12=0,"",IF(TRUE(),INDEX(活動入力!$D$8:$D$57,$L12),"")))</f>
        <v>オンライン</v>
      </c>
      <c r="D12" s="8" t="str">
        <f aca="false">IF($L$3&lt;&gt;0,NA(),IF($L12=0,"",IF(TRUE(),INDEX(活動入力!$E$8:$E$57,$L12),"")))</f>
        <v>実施</v>
      </c>
      <c r="E12" s="9" t="n">
        <f aca="false">IF($L$3&lt;&gt;0,NA(),IF($L12=0,"",IF(TRUE(),INDEX(活動入力!$F$8:$F$57,$L12),"")))</f>
        <v>46311</v>
      </c>
      <c r="F12" s="10" t="n">
        <f aca="false">IF($L$3&lt;&gt;0,NA(),IF($L12=0,"",IF(INDEX(活動入力!$E$8:$E$57,$L12)="実施",INDEX(活動入力!$G$8:$G$57,$L12),"")))</f>
        <v>46311.4166666667</v>
      </c>
      <c r="G12" s="10" t="n">
        <f aca="false">IF($L$3&lt;&gt;0,NA(),IF($L12=0,"",IF(INDEX(活動入力!$E$8:$E$57,$L12)="実施",INDEX(活動入力!$H$8:$H$57,$L12),"")))</f>
        <v>46311.4479166667</v>
      </c>
      <c r="H12" s="11" t="n">
        <f aca="false">IF($L$3&lt;&gt;0,NA(),IF($L12=0,"",IF(INDEX(活動入力!$E$8:$E$57,$L12)="実施",INDEX(活動入力!$J$8:$J$57,$L12),"")))</f>
        <v>45</v>
      </c>
      <c r="I12" s="7" t="str">
        <f aca="false">IF($L$3&lt;&gt;0,NA(),IF($L12=0,"",IF(TRUE(),INDEX(活動入力!$B$8:$B$57,$L12),"")))</f>
        <v>STF-0001</v>
      </c>
      <c r="J12" s="1"/>
      <c r="K12" s="1"/>
      <c r="L12" s="1" t="n">
        <f aca="false">IFERROR(MATCH(3,活動入力!$K$8:$K$57,0),0)</f>
        <v>3</v>
      </c>
    </row>
    <row r="13" customFormat="false" ht="30" hidden="false" customHeight="true" outlineLevel="0" collapsed="false">
      <c r="A13" s="1" t="str">
        <f aca="false">IF($L$3&lt;&gt;0,NA(),IF($L13=0,"",IF(TRUE(),INDEX(活動入力!$A$8:$A$57,$L13),"")))</f>
        <v>ACT-0004</v>
      </c>
      <c r="B13" s="7" t="str">
        <f aca="false">IF($L$3&lt;&gt;0,NA(),IF($L13=0,"",IF(COUNTA(INDEX(活動入力!$C$8:$C$57,$L13))&gt;0,INDEX(活動入力!$C$8:$C$57,$L13),"")))</f>
        <v/>
      </c>
      <c r="C13" s="7" t="str">
        <f aca="false">IF($L$3&lt;&gt;0,NA(),IF($L13=0,"",IF(TRUE(),INDEX(活動入力!$D$8:$D$57,$L13),"")))</f>
        <v>メール</v>
      </c>
      <c r="D13" s="8" t="str">
        <f aca="false">IF($L$3&lt;&gt;0,NA(),IF($L13=0,"",IF(TRUE(),INDEX(活動入力!$E$8:$E$57,$L13),"")))</f>
        <v>中止</v>
      </c>
      <c r="E13" s="9" t="n">
        <f aca="false">IF($L$3&lt;&gt;0,NA(),IF($L13=0,"",IF(TRUE(),INDEX(活動入力!$F$8:$F$57,$L13),"")))</f>
        <v>46311</v>
      </c>
      <c r="F13" s="10" t="str">
        <f aca="false">IF($L$3&lt;&gt;0,NA(),IF($L13=0,"",IF(INDEX(活動入力!$E$8:$E$57,$L13)="実施",INDEX(活動入力!$G$8:$G$57,$L13),"")))</f>
        <v/>
      </c>
      <c r="G13" s="10" t="str">
        <f aca="false">IF($L$3&lt;&gt;0,NA(),IF($L13=0,"",IF(INDEX(活動入力!$E$8:$E$57,$L13)="実施",INDEX(活動入力!$H$8:$H$57,$L13),"")))</f>
        <v/>
      </c>
      <c r="H13" s="11" t="str">
        <f aca="false">IF($L$3&lt;&gt;0,NA(),IF($L13=0,"",IF(INDEX(活動入力!$E$8:$E$57,$L13)="実施",INDEX(活動入力!$J$8:$J$57,$L13),"")))</f>
        <v/>
      </c>
      <c r="I13" s="7" t="str">
        <f aca="false">IF($L$3&lt;&gt;0,NA(),IF($L13=0,"",IF(TRUE(),INDEX(活動入力!$B$8:$B$57,$L13),"")))</f>
        <v>STF-0001</v>
      </c>
      <c r="J13" s="1"/>
      <c r="K13" s="1"/>
      <c r="L13" s="1" t="n">
        <f aca="false">IFERROR(MATCH(4,活動入力!$K$8:$K$57,0),0)</f>
        <v>4</v>
      </c>
    </row>
    <row r="14" customFormat="false" ht="30" hidden="false" customHeight="true" outlineLevel="0" collapsed="false">
      <c r="A14" s="1" t="str">
        <f aca="false">IF($L$3&lt;&gt;0,NA(),IF($L14=0,"",IF(TRUE(),INDEX(活動入力!$A$8:$A$57,$L14),"")))</f>
        <v>ACT-0005</v>
      </c>
      <c r="B14" s="7" t="str">
        <f aca="false">IF($L$3&lt;&gt;0,NA(),IF($L14=0,"",IF(COUNTA(INDEX(活動入力!$C$8:$C$57,$L14))&gt;0,INDEX(活動入力!$C$8:$C$57,$L14),"")))</f>
        <v>CUS-0003</v>
      </c>
      <c r="C14" s="7" t="str">
        <f aca="false">IF($L$3&lt;&gt;0,NA(),IF($L14=0,"",IF(TRUE(),INDEX(活動入力!$D$8:$D$57,$L14),"")))</f>
        <v>電話</v>
      </c>
      <c r="D14" s="8" t="str">
        <f aca="false">IF($L$3&lt;&gt;0,NA(),IF($L14=0,"",IF(TRUE(),INDEX(活動入力!$E$8:$E$57,$L14),"")))</f>
        <v>未確認</v>
      </c>
      <c r="E14" s="9" t="n">
        <f aca="false">IF($L$3&lt;&gt;0,NA(),IF($L14=0,"",IF(TRUE(),INDEX(活動入力!$F$8:$F$57,$L14),"")))</f>
        <v>46311</v>
      </c>
      <c r="F14" s="10" t="str">
        <f aca="false">IF($L$3&lt;&gt;0,NA(),IF($L14=0,"",IF(INDEX(活動入力!$E$8:$E$57,$L14)="実施",INDEX(活動入力!$G$8:$G$57,$L14),"")))</f>
        <v/>
      </c>
      <c r="G14" s="10" t="str">
        <f aca="false">IF($L$3&lt;&gt;0,NA(),IF($L14=0,"",IF(INDEX(活動入力!$E$8:$E$57,$L14)="実施",INDEX(活動入力!$H$8:$H$57,$L14),"")))</f>
        <v/>
      </c>
      <c r="H14" s="11" t="str">
        <f aca="false">IF($L$3&lt;&gt;0,NA(),IF($L14=0,"",IF(INDEX(活動入力!$E$8:$E$57,$L14)="実施",INDEX(活動入力!$J$8:$J$57,$L14),"")))</f>
        <v/>
      </c>
      <c r="I14" s="7" t="str">
        <f aca="false">IF($L$3&lt;&gt;0,NA(),IF($L14=0,"",IF(TRUE(),INDEX(活動入力!$B$8:$B$57,$L14),"")))</f>
        <v>STF-0001</v>
      </c>
      <c r="J14" s="1"/>
      <c r="K14" s="1"/>
      <c r="L14" s="1" t="n">
        <f aca="false">IFERROR(MATCH(5,活動入力!$K$8:$K$57,0),0)</f>
        <v>5</v>
      </c>
    </row>
    <row r="15" customFormat="false" ht="30" hidden="false" customHeight="true" outlineLevel="0" collapsed="false">
      <c r="A15" s="1" t="str">
        <f aca="false">IF($L$3&lt;&gt;0,NA(),IF($L15=0,"",IF(TRUE(),INDEX(活動入力!$A$8:$A$57,$L15),"")))</f>
        <v>ACT-0008</v>
      </c>
      <c r="B15" s="7" t="str">
        <f aca="false">IF($L$3&lt;&gt;0,NA(),IF($L15=0,"",IF(COUNTA(INDEX(活動入力!$C$8:$C$57,$L15))&gt;0,INDEX(活動入力!$C$8:$C$57,$L15),"")))</f>
        <v/>
      </c>
      <c r="C15" s="7" t="str">
        <f aca="false">IF($L$3&lt;&gt;0,NA(),IF($L15=0,"",IF(TRUE(),INDEX(活動入力!$D$8:$D$57,$L15),"")))</f>
        <v>その他</v>
      </c>
      <c r="D15" s="8" t="str">
        <f aca="false">IF($L$3&lt;&gt;0,NA(),IF($L15=0,"",IF(TRUE(),INDEX(活動入力!$E$8:$E$57,$L15),"")))</f>
        <v>実施</v>
      </c>
      <c r="E15" s="9" t="n">
        <f aca="false">IF($L$3&lt;&gt;0,NA(),IF($L15=0,"",IF(TRUE(),INDEX(活動入力!$F$8:$F$57,$L15),"")))</f>
        <v>46311</v>
      </c>
      <c r="F15" s="10" t="n">
        <f aca="false">IF($L$3&lt;&gt;0,NA(),IF($L15=0,"",IF(INDEX(活動入力!$E$8:$E$57,$L15)="実施",INDEX(活動入力!$G$8:$G$57,$L15),"")))</f>
        <v>46311.9583333333</v>
      </c>
      <c r="G15" s="10" t="n">
        <f aca="false">IF($L$3&lt;&gt;0,NA(),IF($L15=0,"",IF(INDEX(活動入力!$E$8:$E$57,$L15)="実施",INDEX(活動入力!$H$8:$H$57,$L15),"")))</f>
        <v>46312</v>
      </c>
      <c r="H15" s="11" t="n">
        <f aca="false">IF($L$3&lt;&gt;0,NA(),IF($L15=0,"",IF(INDEX(活動入力!$E$8:$E$57,$L15)="実施",INDEX(活動入力!$J$8:$J$57,$L15),"")))</f>
        <v>60</v>
      </c>
      <c r="I15" s="7" t="str">
        <f aca="false">IF($L$3&lt;&gt;0,NA(),IF($L15=0,"",IF(TRUE(),INDEX(活動入力!$B$8:$B$57,$L15),"")))</f>
        <v>STF-0001</v>
      </c>
      <c r="J15" s="1"/>
      <c r="K15" s="1"/>
      <c r="L15" s="1" t="n">
        <f aca="false">IFERROR(MATCH(6,活動入力!$K$8:$K$57,0),0)</f>
        <v>8</v>
      </c>
    </row>
    <row r="16" customFormat="false" ht="30" hidden="false" customHeight="true" outlineLevel="0" collapsed="false">
      <c r="A16" s="1" t="str">
        <f aca="false">IF($L$3&lt;&gt;0,NA(),IF($L16=0,"",IF(TRUE(),INDEX(活動入力!$A$8:$A$57,$L16),"")))</f>
        <v>ACT-0009</v>
      </c>
      <c r="B16" s="7" t="str">
        <f aca="false">IF($L$3&lt;&gt;0,NA(),IF($L16=0,"",IF(COUNTA(INDEX(活動入力!$C$8:$C$57,$L16))&gt;0,INDEX(活動入力!$C$8:$C$57,$L16),"")))</f>
        <v/>
      </c>
      <c r="C16" s="7" t="str">
        <f aca="false">IF($L$3&lt;&gt;0,NA(),IF($L16=0,"",IF(TRUE(),INDEX(活動入力!$D$8:$D$57,$L16),"")))</f>
        <v>事務</v>
      </c>
      <c r="D16" s="8" t="str">
        <f aca="false">IF($L$3&lt;&gt;0,NA(),IF($L16=0,"",IF(TRUE(),INDEX(活動入力!$E$8:$E$57,$L16),"")))</f>
        <v>実施</v>
      </c>
      <c r="E16" s="9" t="n">
        <f aca="false">IF($L$3&lt;&gt;0,NA(),IF($L16=0,"",IF(TRUE(),INDEX(活動入力!$F$8:$F$57,$L16),"")))</f>
        <v>46311</v>
      </c>
      <c r="F16" s="10" t="n">
        <f aca="false">IF($L$3&lt;&gt;0,NA(),IF($L16=0,"",IF(INDEX(活動入力!$E$8:$E$57,$L16)="実施",INDEX(活動入力!$G$8:$G$57,$L16),"")))</f>
        <v>46311.4583333333</v>
      </c>
      <c r="G16" s="10" t="n">
        <f aca="false">IF($L$3&lt;&gt;0,NA(),IF($L16=0,"",IF(INDEX(活動入力!$E$8:$E$57,$L16)="実施",INDEX(活動入力!$H$8:$H$57,$L16),"")))</f>
        <v>46311.4722222222</v>
      </c>
      <c r="H16" s="11" t="n">
        <f aca="false">IF($L$3&lt;&gt;0,NA(),IF($L16=0,"",IF(INDEX(活動入力!$E$8:$E$57,$L16)="実施",INDEX(活動入力!$J$8:$J$57,$L16),"")))</f>
        <v>20</v>
      </c>
      <c r="I16" s="7" t="str">
        <f aca="false">IF($L$3&lt;&gt;0,NA(),IF($L16=0,"",IF(TRUE(),INDEX(活動入力!$B$8:$B$57,$L16),"")))</f>
        <v>STF-0001</v>
      </c>
      <c r="J16" s="1"/>
      <c r="K16" s="1"/>
      <c r="L16" s="1" t="n">
        <f aca="false">IFERROR(MATCH(7,活動入力!$K$8:$K$57,0),0)</f>
        <v>9</v>
      </c>
    </row>
    <row r="17" customFormat="false" ht="30" hidden="false" customHeight="true" outlineLevel="0" collapsed="false">
      <c r="A17" s="1" t="str">
        <f aca="false">IF($L$3&lt;&gt;0,NA(),IF($L17=0,"",IF(TRUE(),INDEX(活動入力!$A$8:$A$57,$L17),"")))</f>
        <v/>
      </c>
      <c r="B17" s="7" t="str">
        <f aca="false">IF($L$3&lt;&gt;0,NA(),IF($L17=0,"",IF(COUNTA(INDEX(活動入力!$C$8:$C$57,$L17))&gt;0,INDEX(活動入力!$C$8:$C$57,$L17),"")))</f>
        <v/>
      </c>
      <c r="C17" s="7" t="str">
        <f aca="false">IF($L$3&lt;&gt;0,NA(),IF($L17=0,"",IF(TRUE(),INDEX(活動入力!$D$8:$D$57,$L17),"")))</f>
        <v/>
      </c>
      <c r="D17" s="8" t="str">
        <f aca="false">IF($L$3&lt;&gt;0,NA(),IF($L17=0,"",IF(TRUE(),INDEX(活動入力!$E$8:$E$57,$L17),"")))</f>
        <v/>
      </c>
      <c r="E17" s="9" t="str">
        <f aca="false">IF($L$3&lt;&gt;0,NA(),IF($L17=0,"",IF(TRUE(),INDEX(活動入力!$F$8:$F$57,$L17),"")))</f>
        <v/>
      </c>
      <c r="F17" s="10" t="str">
        <f aca="false">IF($L$3&lt;&gt;0,NA(),IF($L17=0,"",IF(INDEX(活動入力!$E$8:$E$57,$L17)="実施",INDEX(活動入力!$G$8:$G$57,$L17),"")))</f>
        <v/>
      </c>
      <c r="G17" s="10" t="str">
        <f aca="false">IF($L$3&lt;&gt;0,NA(),IF($L17=0,"",IF(INDEX(活動入力!$E$8:$E$57,$L17)="実施",INDEX(活動入力!$H$8:$H$57,$L17),"")))</f>
        <v/>
      </c>
      <c r="H17" s="11" t="str">
        <f aca="false">IF($L$3&lt;&gt;0,NA(),IF($L17=0,"",IF(INDEX(活動入力!$E$8:$E$57,$L17)="実施",INDEX(活動入力!$J$8:$J$57,$L17),"")))</f>
        <v/>
      </c>
      <c r="I17" s="7" t="str">
        <f aca="false">IF($L$3&lt;&gt;0,NA(),IF($L17=0,"",IF(TRUE(),INDEX(活動入力!$B$8:$B$57,$L17),"")))</f>
        <v/>
      </c>
      <c r="J17" s="1"/>
      <c r="K17" s="1"/>
      <c r="L17" s="1" t="n">
        <f aca="false">IFERROR(MATCH(8,活動入力!$K$8:$K$57,0),0)</f>
        <v>0</v>
      </c>
    </row>
    <row r="18" customFormat="false" ht="30" hidden="false" customHeight="true" outlineLevel="0" collapsed="false">
      <c r="A18" s="1" t="str">
        <f aca="false">IF($L$3&lt;&gt;0,NA(),IF($L18=0,"",IF(TRUE(),INDEX(活動入力!$A$8:$A$57,$L18),"")))</f>
        <v/>
      </c>
      <c r="B18" s="7" t="str">
        <f aca="false">IF($L$3&lt;&gt;0,NA(),IF($L18=0,"",IF(COUNTA(INDEX(活動入力!$C$8:$C$57,$L18))&gt;0,INDEX(活動入力!$C$8:$C$57,$L18),"")))</f>
        <v/>
      </c>
      <c r="C18" s="7" t="str">
        <f aca="false">IF($L$3&lt;&gt;0,NA(),IF($L18=0,"",IF(TRUE(),INDEX(活動入力!$D$8:$D$57,$L18),"")))</f>
        <v/>
      </c>
      <c r="D18" s="8" t="str">
        <f aca="false">IF($L$3&lt;&gt;0,NA(),IF($L18=0,"",IF(TRUE(),INDEX(活動入力!$E$8:$E$57,$L18),"")))</f>
        <v/>
      </c>
      <c r="E18" s="9" t="str">
        <f aca="false">IF($L$3&lt;&gt;0,NA(),IF($L18=0,"",IF(TRUE(),INDEX(活動入力!$F$8:$F$57,$L18),"")))</f>
        <v/>
      </c>
      <c r="F18" s="10" t="str">
        <f aca="false">IF($L$3&lt;&gt;0,NA(),IF($L18=0,"",IF(INDEX(活動入力!$E$8:$E$57,$L18)="実施",INDEX(活動入力!$G$8:$G$57,$L18),"")))</f>
        <v/>
      </c>
      <c r="G18" s="10" t="str">
        <f aca="false">IF($L$3&lt;&gt;0,NA(),IF($L18=0,"",IF(INDEX(活動入力!$E$8:$E$57,$L18)="実施",INDEX(活動入力!$H$8:$H$57,$L18),"")))</f>
        <v/>
      </c>
      <c r="H18" s="11" t="str">
        <f aca="false">IF($L$3&lt;&gt;0,NA(),IF($L18=0,"",IF(INDEX(活動入力!$E$8:$E$57,$L18)="実施",INDEX(活動入力!$J$8:$J$57,$L18),"")))</f>
        <v/>
      </c>
      <c r="I18" s="7" t="str">
        <f aca="false">IF($L$3&lt;&gt;0,NA(),IF($L18=0,"",IF(TRUE(),INDEX(活動入力!$B$8:$B$57,$L18),"")))</f>
        <v/>
      </c>
      <c r="J18" s="1"/>
      <c r="K18" s="1"/>
      <c r="L18" s="1" t="n">
        <f aca="false">IFERROR(MATCH(9,活動入力!$K$8:$K$57,0),0)</f>
        <v>0</v>
      </c>
    </row>
    <row r="19" customFormat="false" ht="30" hidden="false" customHeight="true" outlineLevel="0" collapsed="false">
      <c r="A19" s="1" t="str">
        <f aca="false">IF($L$3&lt;&gt;0,NA(),IF($L19=0,"",IF(TRUE(),INDEX(活動入力!$A$8:$A$57,$L19),"")))</f>
        <v/>
      </c>
      <c r="B19" s="7" t="str">
        <f aca="false">IF($L$3&lt;&gt;0,NA(),IF($L19=0,"",IF(COUNTA(INDEX(活動入力!$C$8:$C$57,$L19))&gt;0,INDEX(活動入力!$C$8:$C$57,$L19),"")))</f>
        <v/>
      </c>
      <c r="C19" s="7" t="str">
        <f aca="false">IF($L$3&lt;&gt;0,NA(),IF($L19=0,"",IF(TRUE(),INDEX(活動入力!$D$8:$D$57,$L19),"")))</f>
        <v/>
      </c>
      <c r="D19" s="8" t="str">
        <f aca="false">IF($L$3&lt;&gt;0,NA(),IF($L19=0,"",IF(TRUE(),INDEX(活動入力!$E$8:$E$57,$L19),"")))</f>
        <v/>
      </c>
      <c r="E19" s="9" t="str">
        <f aca="false">IF($L$3&lt;&gt;0,NA(),IF($L19=0,"",IF(TRUE(),INDEX(活動入力!$F$8:$F$57,$L19),"")))</f>
        <v/>
      </c>
      <c r="F19" s="10" t="str">
        <f aca="false">IF($L$3&lt;&gt;0,NA(),IF($L19=0,"",IF(INDEX(活動入力!$E$8:$E$57,$L19)="実施",INDEX(活動入力!$G$8:$G$57,$L19),"")))</f>
        <v/>
      </c>
      <c r="G19" s="10" t="str">
        <f aca="false">IF($L$3&lt;&gt;0,NA(),IF($L19=0,"",IF(INDEX(活動入力!$E$8:$E$57,$L19)="実施",INDEX(活動入力!$H$8:$H$57,$L19),"")))</f>
        <v/>
      </c>
      <c r="H19" s="11" t="str">
        <f aca="false">IF($L$3&lt;&gt;0,NA(),IF($L19=0,"",IF(INDEX(活動入力!$E$8:$E$57,$L19)="実施",INDEX(活動入力!$J$8:$J$57,$L19),"")))</f>
        <v/>
      </c>
      <c r="I19" s="7" t="str">
        <f aca="false">IF($L$3&lt;&gt;0,NA(),IF($L19=0,"",IF(TRUE(),INDEX(活動入力!$B$8:$B$57,$L19),"")))</f>
        <v/>
      </c>
      <c r="J19" s="1"/>
      <c r="K19" s="1"/>
      <c r="L19" s="1" t="n">
        <f aca="false">IFERROR(MATCH(10,活動入力!$K$8:$K$57,0),0)</f>
        <v>0</v>
      </c>
    </row>
    <row r="20" customFormat="false" ht="30" hidden="false" customHeight="true" outlineLevel="0" collapsed="false">
      <c r="A20" s="1" t="str">
        <f aca="false">IF($L$3&lt;&gt;0,NA(),IF($L20=0,"",IF(TRUE(),INDEX(活動入力!$A$8:$A$57,$L20),"")))</f>
        <v/>
      </c>
      <c r="B20" s="7" t="str">
        <f aca="false">IF($L$3&lt;&gt;0,NA(),IF($L20=0,"",IF(COUNTA(INDEX(活動入力!$C$8:$C$57,$L20))&gt;0,INDEX(活動入力!$C$8:$C$57,$L20),"")))</f>
        <v/>
      </c>
      <c r="C20" s="7" t="str">
        <f aca="false">IF($L$3&lt;&gt;0,NA(),IF($L20=0,"",IF(TRUE(),INDEX(活動入力!$D$8:$D$57,$L20),"")))</f>
        <v/>
      </c>
      <c r="D20" s="8" t="str">
        <f aca="false">IF($L$3&lt;&gt;0,NA(),IF($L20=0,"",IF(TRUE(),INDEX(活動入力!$E$8:$E$57,$L20),"")))</f>
        <v/>
      </c>
      <c r="E20" s="9" t="str">
        <f aca="false">IF($L$3&lt;&gt;0,NA(),IF($L20=0,"",IF(TRUE(),INDEX(活動入力!$F$8:$F$57,$L20),"")))</f>
        <v/>
      </c>
      <c r="F20" s="10" t="str">
        <f aca="false">IF($L$3&lt;&gt;0,NA(),IF($L20=0,"",IF(INDEX(活動入力!$E$8:$E$57,$L20)="実施",INDEX(活動入力!$G$8:$G$57,$L20),"")))</f>
        <v/>
      </c>
      <c r="G20" s="10" t="str">
        <f aca="false">IF($L$3&lt;&gt;0,NA(),IF($L20=0,"",IF(INDEX(活動入力!$E$8:$E$57,$L20)="実施",INDEX(活動入力!$H$8:$H$57,$L20),"")))</f>
        <v/>
      </c>
      <c r="H20" s="11" t="str">
        <f aca="false">IF($L$3&lt;&gt;0,NA(),IF($L20=0,"",IF(INDEX(活動入力!$E$8:$E$57,$L20)="実施",INDEX(活動入力!$J$8:$J$57,$L20),"")))</f>
        <v/>
      </c>
      <c r="I20" s="7" t="str">
        <f aca="false">IF($L$3&lt;&gt;0,NA(),IF($L20=0,"",IF(TRUE(),INDEX(活動入力!$B$8:$B$57,$L20),"")))</f>
        <v/>
      </c>
      <c r="J20" s="1"/>
      <c r="K20" s="1"/>
      <c r="L20" s="1" t="n">
        <f aca="false">IFERROR(MATCH(11,活動入力!$K$8:$K$57,0),0)</f>
        <v>0</v>
      </c>
    </row>
    <row r="21" customFormat="false" ht="30" hidden="false" customHeight="true" outlineLevel="0" collapsed="false">
      <c r="A21" s="1" t="str">
        <f aca="false">IF($L$3&lt;&gt;0,NA(),IF($L21=0,"",IF(TRUE(),INDEX(活動入力!$A$8:$A$57,$L21),"")))</f>
        <v/>
      </c>
      <c r="B21" s="7" t="str">
        <f aca="false">IF($L$3&lt;&gt;0,NA(),IF($L21=0,"",IF(COUNTA(INDEX(活動入力!$C$8:$C$57,$L21))&gt;0,INDEX(活動入力!$C$8:$C$57,$L21),"")))</f>
        <v/>
      </c>
      <c r="C21" s="7" t="str">
        <f aca="false">IF($L$3&lt;&gt;0,NA(),IF($L21=0,"",IF(TRUE(),INDEX(活動入力!$D$8:$D$57,$L21),"")))</f>
        <v/>
      </c>
      <c r="D21" s="8" t="str">
        <f aca="false">IF($L$3&lt;&gt;0,NA(),IF($L21=0,"",IF(TRUE(),INDEX(活動入力!$E$8:$E$57,$L21),"")))</f>
        <v/>
      </c>
      <c r="E21" s="9" t="str">
        <f aca="false">IF($L$3&lt;&gt;0,NA(),IF($L21=0,"",IF(TRUE(),INDEX(活動入力!$F$8:$F$57,$L21),"")))</f>
        <v/>
      </c>
      <c r="F21" s="10" t="str">
        <f aca="false">IF($L$3&lt;&gt;0,NA(),IF($L21=0,"",IF(INDEX(活動入力!$E$8:$E$57,$L21)="実施",INDEX(活動入力!$G$8:$G$57,$L21),"")))</f>
        <v/>
      </c>
      <c r="G21" s="10" t="str">
        <f aca="false">IF($L$3&lt;&gt;0,NA(),IF($L21=0,"",IF(INDEX(活動入力!$E$8:$E$57,$L21)="実施",INDEX(活動入力!$H$8:$H$57,$L21),"")))</f>
        <v/>
      </c>
      <c r="H21" s="11" t="str">
        <f aca="false">IF($L$3&lt;&gt;0,NA(),IF($L21=0,"",IF(INDEX(活動入力!$E$8:$E$57,$L21)="実施",INDEX(活動入力!$J$8:$J$57,$L21),"")))</f>
        <v/>
      </c>
      <c r="I21" s="7" t="str">
        <f aca="false">IF($L$3&lt;&gt;0,NA(),IF($L21=0,"",IF(TRUE(),INDEX(活動入力!$B$8:$B$57,$L21),"")))</f>
        <v/>
      </c>
      <c r="J21" s="1"/>
      <c r="K21" s="1"/>
      <c r="L21" s="1" t="n">
        <f aca="false">IFERROR(MATCH(12,活動入力!$K$8:$K$57,0),0)</f>
        <v>0</v>
      </c>
    </row>
    <row r="22" customFormat="false" ht="30" hidden="false" customHeight="true" outlineLevel="0" collapsed="false">
      <c r="A22" s="1" t="str">
        <f aca="false">IF($L$3&lt;&gt;0,NA(),IF($L22=0,"",IF(TRUE(),INDEX(活動入力!$A$8:$A$57,$L22),"")))</f>
        <v/>
      </c>
      <c r="B22" s="7" t="str">
        <f aca="false">IF($L$3&lt;&gt;0,NA(),IF($L22=0,"",IF(COUNTA(INDEX(活動入力!$C$8:$C$57,$L22))&gt;0,INDEX(活動入力!$C$8:$C$57,$L22),"")))</f>
        <v/>
      </c>
      <c r="C22" s="7" t="str">
        <f aca="false">IF($L$3&lt;&gt;0,NA(),IF($L22=0,"",IF(TRUE(),INDEX(活動入力!$D$8:$D$57,$L22),"")))</f>
        <v/>
      </c>
      <c r="D22" s="8" t="str">
        <f aca="false">IF($L$3&lt;&gt;0,NA(),IF($L22=0,"",IF(TRUE(),INDEX(活動入力!$E$8:$E$57,$L22),"")))</f>
        <v/>
      </c>
      <c r="E22" s="9" t="str">
        <f aca="false">IF($L$3&lt;&gt;0,NA(),IF($L22=0,"",IF(TRUE(),INDEX(活動入力!$F$8:$F$57,$L22),"")))</f>
        <v/>
      </c>
      <c r="F22" s="10" t="str">
        <f aca="false">IF($L$3&lt;&gt;0,NA(),IF($L22=0,"",IF(INDEX(活動入力!$E$8:$E$57,$L22)="実施",INDEX(活動入力!$G$8:$G$57,$L22),"")))</f>
        <v/>
      </c>
      <c r="G22" s="10" t="str">
        <f aca="false">IF($L$3&lt;&gt;0,NA(),IF($L22=0,"",IF(INDEX(活動入力!$E$8:$E$57,$L22)="実施",INDEX(活動入力!$H$8:$H$57,$L22),"")))</f>
        <v/>
      </c>
      <c r="H22" s="11" t="str">
        <f aca="false">IF($L$3&lt;&gt;0,NA(),IF($L22=0,"",IF(INDEX(活動入力!$E$8:$E$57,$L22)="実施",INDEX(活動入力!$J$8:$J$57,$L22),"")))</f>
        <v/>
      </c>
      <c r="I22" s="7" t="str">
        <f aca="false">IF($L$3&lt;&gt;0,NA(),IF($L22=0,"",IF(TRUE(),INDEX(活動入力!$B$8:$B$57,$L22),"")))</f>
        <v/>
      </c>
      <c r="J22" s="1"/>
      <c r="K22" s="1"/>
      <c r="L22" s="1" t="n">
        <f aca="false">IFERROR(MATCH(13,活動入力!$K$8:$K$57,0),0)</f>
        <v>0</v>
      </c>
    </row>
    <row r="23" customFormat="false" ht="30" hidden="false" customHeight="true" outlineLevel="0" collapsed="false">
      <c r="A23" s="1" t="str">
        <f aca="false">IF($L$3&lt;&gt;0,NA(),IF($L23=0,"",IF(TRUE(),INDEX(活動入力!$A$8:$A$57,$L23),"")))</f>
        <v/>
      </c>
      <c r="B23" s="7" t="str">
        <f aca="false">IF($L$3&lt;&gt;0,NA(),IF($L23=0,"",IF(COUNTA(INDEX(活動入力!$C$8:$C$57,$L23))&gt;0,INDEX(活動入力!$C$8:$C$57,$L23),"")))</f>
        <v/>
      </c>
      <c r="C23" s="7" t="str">
        <f aca="false">IF($L$3&lt;&gt;0,NA(),IF($L23=0,"",IF(TRUE(),INDEX(活動入力!$D$8:$D$57,$L23),"")))</f>
        <v/>
      </c>
      <c r="D23" s="8" t="str">
        <f aca="false">IF($L$3&lt;&gt;0,NA(),IF($L23=0,"",IF(TRUE(),INDEX(活動入力!$E$8:$E$57,$L23),"")))</f>
        <v/>
      </c>
      <c r="E23" s="9" t="str">
        <f aca="false">IF($L$3&lt;&gt;0,NA(),IF($L23=0,"",IF(TRUE(),INDEX(活動入力!$F$8:$F$57,$L23),"")))</f>
        <v/>
      </c>
      <c r="F23" s="10" t="str">
        <f aca="false">IF($L$3&lt;&gt;0,NA(),IF($L23=0,"",IF(INDEX(活動入力!$E$8:$E$57,$L23)="実施",INDEX(活動入力!$G$8:$G$57,$L23),"")))</f>
        <v/>
      </c>
      <c r="G23" s="10" t="str">
        <f aca="false">IF($L$3&lt;&gt;0,NA(),IF($L23=0,"",IF(INDEX(活動入力!$E$8:$E$57,$L23)="実施",INDEX(活動入力!$H$8:$H$57,$L23),"")))</f>
        <v/>
      </c>
      <c r="H23" s="11" t="str">
        <f aca="false">IF($L$3&lt;&gt;0,NA(),IF($L23=0,"",IF(INDEX(活動入力!$E$8:$E$57,$L23)="実施",INDEX(活動入力!$J$8:$J$57,$L23),"")))</f>
        <v/>
      </c>
      <c r="I23" s="7" t="str">
        <f aca="false">IF($L$3&lt;&gt;0,NA(),IF($L23=0,"",IF(TRUE(),INDEX(活動入力!$B$8:$B$57,$L23),"")))</f>
        <v/>
      </c>
      <c r="J23" s="1"/>
      <c r="K23" s="1"/>
      <c r="L23" s="1" t="n">
        <f aca="false">IFERROR(MATCH(14,活動入力!$K$8:$K$57,0),0)</f>
        <v>0</v>
      </c>
    </row>
    <row r="24" customFormat="false" ht="30" hidden="false" customHeight="true" outlineLevel="0" collapsed="false">
      <c r="A24" s="1" t="str">
        <f aca="false">IF($L$3&lt;&gt;0,NA(),IF($L24=0,"",IF(TRUE(),INDEX(活動入力!$A$8:$A$57,$L24),"")))</f>
        <v/>
      </c>
      <c r="B24" s="7" t="str">
        <f aca="false">IF($L$3&lt;&gt;0,NA(),IF($L24=0,"",IF(COUNTA(INDEX(活動入力!$C$8:$C$57,$L24))&gt;0,INDEX(活動入力!$C$8:$C$57,$L24),"")))</f>
        <v/>
      </c>
      <c r="C24" s="7" t="str">
        <f aca="false">IF($L$3&lt;&gt;0,NA(),IF($L24=0,"",IF(TRUE(),INDEX(活動入力!$D$8:$D$57,$L24),"")))</f>
        <v/>
      </c>
      <c r="D24" s="8" t="str">
        <f aca="false">IF($L$3&lt;&gt;0,NA(),IF($L24=0,"",IF(TRUE(),INDEX(活動入力!$E$8:$E$57,$L24),"")))</f>
        <v/>
      </c>
      <c r="E24" s="9" t="str">
        <f aca="false">IF($L$3&lt;&gt;0,NA(),IF($L24=0,"",IF(TRUE(),INDEX(活動入力!$F$8:$F$57,$L24),"")))</f>
        <v/>
      </c>
      <c r="F24" s="10" t="str">
        <f aca="false">IF($L$3&lt;&gt;0,NA(),IF($L24=0,"",IF(INDEX(活動入力!$E$8:$E$57,$L24)="実施",INDEX(活動入力!$G$8:$G$57,$L24),"")))</f>
        <v/>
      </c>
      <c r="G24" s="10" t="str">
        <f aca="false">IF($L$3&lt;&gt;0,NA(),IF($L24=0,"",IF(INDEX(活動入力!$E$8:$E$57,$L24)="実施",INDEX(活動入力!$H$8:$H$57,$L24),"")))</f>
        <v/>
      </c>
      <c r="H24" s="11" t="str">
        <f aca="false">IF($L$3&lt;&gt;0,NA(),IF($L24=0,"",IF(INDEX(活動入力!$E$8:$E$57,$L24)="実施",INDEX(活動入力!$J$8:$J$57,$L24),"")))</f>
        <v/>
      </c>
      <c r="I24" s="7" t="str">
        <f aca="false">IF($L$3&lt;&gt;0,NA(),IF($L24=0,"",IF(TRUE(),INDEX(活動入力!$B$8:$B$57,$L24),"")))</f>
        <v/>
      </c>
      <c r="J24" s="1"/>
      <c r="K24" s="1"/>
      <c r="L24" s="1" t="n">
        <f aca="false">IFERROR(MATCH(15,活動入力!$K$8:$K$57,0),0)</f>
        <v>0</v>
      </c>
    </row>
    <row r="25" customFormat="false" ht="30" hidden="false" customHeight="true" outlineLevel="0" collapsed="false">
      <c r="A25" s="1" t="str">
        <f aca="false">IF($L$3&lt;&gt;0,NA(),IF($L25=0,"",IF(TRUE(),INDEX(活動入力!$A$8:$A$57,$L25),"")))</f>
        <v/>
      </c>
      <c r="B25" s="7" t="str">
        <f aca="false">IF($L$3&lt;&gt;0,NA(),IF($L25=0,"",IF(COUNTA(INDEX(活動入力!$C$8:$C$57,$L25))&gt;0,INDEX(活動入力!$C$8:$C$57,$L25),"")))</f>
        <v/>
      </c>
      <c r="C25" s="7" t="str">
        <f aca="false">IF($L$3&lt;&gt;0,NA(),IF($L25=0,"",IF(TRUE(),INDEX(活動入力!$D$8:$D$57,$L25),"")))</f>
        <v/>
      </c>
      <c r="D25" s="8" t="str">
        <f aca="false">IF($L$3&lt;&gt;0,NA(),IF($L25=0,"",IF(TRUE(),INDEX(活動入力!$E$8:$E$57,$L25),"")))</f>
        <v/>
      </c>
      <c r="E25" s="9" t="str">
        <f aca="false">IF($L$3&lt;&gt;0,NA(),IF($L25=0,"",IF(TRUE(),INDEX(活動入力!$F$8:$F$57,$L25),"")))</f>
        <v/>
      </c>
      <c r="F25" s="10" t="str">
        <f aca="false">IF($L$3&lt;&gt;0,NA(),IF($L25=0,"",IF(INDEX(活動入力!$E$8:$E$57,$L25)="実施",INDEX(活動入力!$G$8:$G$57,$L25),"")))</f>
        <v/>
      </c>
      <c r="G25" s="10" t="str">
        <f aca="false">IF($L$3&lt;&gt;0,NA(),IF($L25=0,"",IF(INDEX(活動入力!$E$8:$E$57,$L25)="実施",INDEX(活動入力!$H$8:$H$57,$L25),"")))</f>
        <v/>
      </c>
      <c r="H25" s="11" t="str">
        <f aca="false">IF($L$3&lt;&gt;0,NA(),IF($L25=0,"",IF(INDEX(活動入力!$E$8:$E$57,$L25)="実施",INDEX(活動入力!$J$8:$J$57,$L25),"")))</f>
        <v/>
      </c>
      <c r="I25" s="7" t="str">
        <f aca="false">IF($L$3&lt;&gt;0,NA(),IF($L25=0,"",IF(TRUE(),INDEX(活動入力!$B$8:$B$57,$L25),"")))</f>
        <v/>
      </c>
      <c r="J25" s="1"/>
      <c r="K25" s="1"/>
      <c r="L25" s="1" t="n">
        <f aca="false">IFERROR(MATCH(16,活動入力!$K$8:$K$57,0),0)</f>
        <v>0</v>
      </c>
    </row>
    <row r="26" customFormat="false" ht="30" hidden="false" customHeight="true" outlineLevel="0" collapsed="false">
      <c r="A26" s="1" t="str">
        <f aca="false">IF($L$3&lt;&gt;0,NA(),IF($L26=0,"",IF(TRUE(),INDEX(活動入力!$A$8:$A$57,$L26),"")))</f>
        <v/>
      </c>
      <c r="B26" s="7" t="str">
        <f aca="false">IF($L$3&lt;&gt;0,NA(),IF($L26=0,"",IF(COUNTA(INDEX(活動入力!$C$8:$C$57,$L26))&gt;0,INDEX(活動入力!$C$8:$C$57,$L26),"")))</f>
        <v/>
      </c>
      <c r="C26" s="7" t="str">
        <f aca="false">IF($L$3&lt;&gt;0,NA(),IF($L26=0,"",IF(TRUE(),INDEX(活動入力!$D$8:$D$57,$L26),"")))</f>
        <v/>
      </c>
      <c r="D26" s="8" t="str">
        <f aca="false">IF($L$3&lt;&gt;0,NA(),IF($L26=0,"",IF(TRUE(),INDEX(活動入力!$E$8:$E$57,$L26),"")))</f>
        <v/>
      </c>
      <c r="E26" s="9" t="str">
        <f aca="false">IF($L$3&lt;&gt;0,NA(),IF($L26=0,"",IF(TRUE(),INDEX(活動入力!$F$8:$F$57,$L26),"")))</f>
        <v/>
      </c>
      <c r="F26" s="10" t="str">
        <f aca="false">IF($L$3&lt;&gt;0,NA(),IF($L26=0,"",IF(INDEX(活動入力!$E$8:$E$57,$L26)="実施",INDEX(活動入力!$G$8:$G$57,$L26),"")))</f>
        <v/>
      </c>
      <c r="G26" s="10" t="str">
        <f aca="false">IF($L$3&lt;&gt;0,NA(),IF($L26=0,"",IF(INDEX(活動入力!$E$8:$E$57,$L26)="実施",INDEX(活動入力!$H$8:$H$57,$L26),"")))</f>
        <v/>
      </c>
      <c r="H26" s="11" t="str">
        <f aca="false">IF($L$3&lt;&gt;0,NA(),IF($L26=0,"",IF(INDEX(活動入力!$E$8:$E$57,$L26)="実施",INDEX(活動入力!$J$8:$J$57,$L26),"")))</f>
        <v/>
      </c>
      <c r="I26" s="7" t="str">
        <f aca="false">IF($L$3&lt;&gt;0,NA(),IF($L26=0,"",IF(TRUE(),INDEX(活動入力!$B$8:$B$57,$L26),"")))</f>
        <v/>
      </c>
      <c r="J26" s="1"/>
      <c r="K26" s="1"/>
      <c r="L26" s="1" t="n">
        <f aca="false">IFERROR(MATCH(17,活動入力!$K$8:$K$57,0),0)</f>
        <v>0</v>
      </c>
    </row>
    <row r="27" customFormat="false" ht="30" hidden="false" customHeight="true" outlineLevel="0" collapsed="false">
      <c r="A27" s="1" t="str">
        <f aca="false">IF($L$3&lt;&gt;0,NA(),IF($L27=0,"",IF(TRUE(),INDEX(活動入力!$A$8:$A$57,$L27),"")))</f>
        <v/>
      </c>
      <c r="B27" s="7" t="str">
        <f aca="false">IF($L$3&lt;&gt;0,NA(),IF($L27=0,"",IF(COUNTA(INDEX(活動入力!$C$8:$C$57,$L27))&gt;0,INDEX(活動入力!$C$8:$C$57,$L27),"")))</f>
        <v/>
      </c>
      <c r="C27" s="7" t="str">
        <f aca="false">IF($L$3&lt;&gt;0,NA(),IF($L27=0,"",IF(TRUE(),INDEX(活動入力!$D$8:$D$57,$L27),"")))</f>
        <v/>
      </c>
      <c r="D27" s="8" t="str">
        <f aca="false">IF($L$3&lt;&gt;0,NA(),IF($L27=0,"",IF(TRUE(),INDEX(活動入力!$E$8:$E$57,$L27),"")))</f>
        <v/>
      </c>
      <c r="E27" s="9" t="str">
        <f aca="false">IF($L$3&lt;&gt;0,NA(),IF($L27=0,"",IF(TRUE(),INDEX(活動入力!$F$8:$F$57,$L27),"")))</f>
        <v/>
      </c>
      <c r="F27" s="10" t="str">
        <f aca="false">IF($L$3&lt;&gt;0,NA(),IF($L27=0,"",IF(INDEX(活動入力!$E$8:$E$57,$L27)="実施",INDEX(活動入力!$G$8:$G$57,$L27),"")))</f>
        <v/>
      </c>
      <c r="G27" s="10" t="str">
        <f aca="false">IF($L$3&lt;&gt;0,NA(),IF($L27=0,"",IF(INDEX(活動入力!$E$8:$E$57,$L27)="実施",INDEX(活動入力!$H$8:$H$57,$L27),"")))</f>
        <v/>
      </c>
      <c r="H27" s="11" t="str">
        <f aca="false">IF($L$3&lt;&gt;0,NA(),IF($L27=0,"",IF(INDEX(活動入力!$E$8:$E$57,$L27)="実施",INDEX(活動入力!$J$8:$J$57,$L27),"")))</f>
        <v/>
      </c>
      <c r="I27" s="7" t="str">
        <f aca="false">IF($L$3&lt;&gt;0,NA(),IF($L27=0,"",IF(TRUE(),INDEX(活動入力!$B$8:$B$57,$L27),"")))</f>
        <v/>
      </c>
      <c r="J27" s="1"/>
      <c r="K27" s="1"/>
      <c r="L27" s="1" t="n">
        <f aca="false">IFERROR(MATCH(18,活動入力!$K$8:$K$57,0),0)</f>
        <v>0</v>
      </c>
    </row>
    <row r="28" customFormat="false" ht="30" hidden="false" customHeight="true" outlineLevel="0" collapsed="false">
      <c r="A28" s="1" t="str">
        <f aca="false">IF($L$3&lt;&gt;0,NA(),IF($L28=0,"",IF(TRUE(),INDEX(活動入力!$A$8:$A$57,$L28),"")))</f>
        <v/>
      </c>
      <c r="B28" s="7" t="str">
        <f aca="false">IF($L$3&lt;&gt;0,NA(),IF($L28=0,"",IF(COUNTA(INDEX(活動入力!$C$8:$C$57,$L28))&gt;0,INDEX(活動入力!$C$8:$C$57,$L28),"")))</f>
        <v/>
      </c>
      <c r="C28" s="7" t="str">
        <f aca="false">IF($L$3&lt;&gt;0,NA(),IF($L28=0,"",IF(TRUE(),INDEX(活動入力!$D$8:$D$57,$L28),"")))</f>
        <v/>
      </c>
      <c r="D28" s="8" t="str">
        <f aca="false">IF($L$3&lt;&gt;0,NA(),IF($L28=0,"",IF(TRUE(),INDEX(活動入力!$E$8:$E$57,$L28),"")))</f>
        <v/>
      </c>
      <c r="E28" s="9" t="str">
        <f aca="false">IF($L$3&lt;&gt;0,NA(),IF($L28=0,"",IF(TRUE(),INDEX(活動入力!$F$8:$F$57,$L28),"")))</f>
        <v/>
      </c>
      <c r="F28" s="10" t="str">
        <f aca="false">IF($L$3&lt;&gt;0,NA(),IF($L28=0,"",IF(INDEX(活動入力!$E$8:$E$57,$L28)="実施",INDEX(活動入力!$G$8:$G$57,$L28),"")))</f>
        <v/>
      </c>
      <c r="G28" s="10" t="str">
        <f aca="false">IF($L$3&lt;&gt;0,NA(),IF($L28=0,"",IF(INDEX(活動入力!$E$8:$E$57,$L28)="実施",INDEX(活動入力!$H$8:$H$57,$L28),"")))</f>
        <v/>
      </c>
      <c r="H28" s="11" t="str">
        <f aca="false">IF($L$3&lt;&gt;0,NA(),IF($L28=0,"",IF(INDEX(活動入力!$E$8:$E$57,$L28)="実施",INDEX(活動入力!$J$8:$J$57,$L28),"")))</f>
        <v/>
      </c>
      <c r="I28" s="7" t="str">
        <f aca="false">IF($L$3&lt;&gt;0,NA(),IF($L28=0,"",IF(TRUE(),INDEX(活動入力!$B$8:$B$57,$L28),"")))</f>
        <v/>
      </c>
      <c r="J28" s="1"/>
      <c r="K28" s="1"/>
      <c r="L28" s="1" t="n">
        <f aca="false">IFERROR(MATCH(19,活動入力!$K$8:$K$57,0),0)</f>
        <v>0</v>
      </c>
    </row>
    <row r="29" customFormat="false" ht="30" hidden="false" customHeight="true" outlineLevel="0" collapsed="false">
      <c r="A29" s="1" t="str">
        <f aca="false">IF($L$3&lt;&gt;0,NA(),IF($L29=0,"",IF(TRUE(),INDEX(活動入力!$A$8:$A$57,$L29),"")))</f>
        <v/>
      </c>
      <c r="B29" s="7" t="str">
        <f aca="false">IF($L$3&lt;&gt;0,NA(),IF($L29=0,"",IF(COUNTA(INDEX(活動入力!$C$8:$C$57,$L29))&gt;0,INDEX(活動入力!$C$8:$C$57,$L29),"")))</f>
        <v/>
      </c>
      <c r="C29" s="7" t="str">
        <f aca="false">IF($L$3&lt;&gt;0,NA(),IF($L29=0,"",IF(TRUE(),INDEX(活動入力!$D$8:$D$57,$L29),"")))</f>
        <v/>
      </c>
      <c r="D29" s="8" t="str">
        <f aca="false">IF($L$3&lt;&gt;0,NA(),IF($L29=0,"",IF(TRUE(),INDEX(活動入力!$E$8:$E$57,$L29),"")))</f>
        <v/>
      </c>
      <c r="E29" s="9" t="str">
        <f aca="false">IF($L$3&lt;&gt;0,NA(),IF($L29=0,"",IF(TRUE(),INDEX(活動入力!$F$8:$F$57,$L29),"")))</f>
        <v/>
      </c>
      <c r="F29" s="10" t="str">
        <f aca="false">IF($L$3&lt;&gt;0,NA(),IF($L29=0,"",IF(INDEX(活動入力!$E$8:$E$57,$L29)="実施",INDEX(活動入力!$G$8:$G$57,$L29),"")))</f>
        <v/>
      </c>
      <c r="G29" s="10" t="str">
        <f aca="false">IF($L$3&lt;&gt;0,NA(),IF($L29=0,"",IF(INDEX(活動入力!$E$8:$E$57,$L29)="実施",INDEX(活動入力!$H$8:$H$57,$L29),"")))</f>
        <v/>
      </c>
      <c r="H29" s="11" t="str">
        <f aca="false">IF($L$3&lt;&gt;0,NA(),IF($L29=0,"",IF(INDEX(活動入力!$E$8:$E$57,$L29)="実施",INDEX(活動入力!$J$8:$J$57,$L29),"")))</f>
        <v/>
      </c>
      <c r="I29" s="7" t="str">
        <f aca="false">IF($L$3&lt;&gt;0,NA(),IF($L29=0,"",IF(TRUE(),INDEX(活動入力!$B$8:$B$57,$L29),"")))</f>
        <v/>
      </c>
      <c r="J29" s="1"/>
      <c r="K29" s="1"/>
      <c r="L29" s="1" t="n">
        <f aca="false">IFERROR(MATCH(20,活動入力!$K$8:$K$57,0),0)</f>
        <v>0</v>
      </c>
    </row>
    <row r="30" customFormat="false" ht="30" hidden="false" customHeight="true" outlineLevel="0" collapsed="false">
      <c r="A30" s="1" t="str">
        <f aca="false">IF($L$3&lt;&gt;0,NA(),IF($L30=0,"",IF(TRUE(),INDEX(活動入力!$A$8:$A$57,$L30),"")))</f>
        <v/>
      </c>
      <c r="B30" s="7" t="str">
        <f aca="false">IF($L$3&lt;&gt;0,NA(),IF($L30=0,"",IF(COUNTA(INDEX(活動入力!$C$8:$C$57,$L30))&gt;0,INDEX(活動入力!$C$8:$C$57,$L30),"")))</f>
        <v/>
      </c>
      <c r="C30" s="7" t="str">
        <f aca="false">IF($L$3&lt;&gt;0,NA(),IF($L30=0,"",IF(TRUE(),INDEX(活動入力!$D$8:$D$57,$L30),"")))</f>
        <v/>
      </c>
      <c r="D30" s="8" t="str">
        <f aca="false">IF($L$3&lt;&gt;0,NA(),IF($L30=0,"",IF(TRUE(),INDEX(活動入力!$E$8:$E$57,$L30),"")))</f>
        <v/>
      </c>
      <c r="E30" s="9" t="str">
        <f aca="false">IF($L$3&lt;&gt;0,NA(),IF($L30=0,"",IF(TRUE(),INDEX(活動入力!$F$8:$F$57,$L30),"")))</f>
        <v/>
      </c>
      <c r="F30" s="10" t="str">
        <f aca="false">IF($L$3&lt;&gt;0,NA(),IF($L30=0,"",IF(INDEX(活動入力!$E$8:$E$57,$L30)="実施",INDEX(活動入力!$G$8:$G$57,$L30),"")))</f>
        <v/>
      </c>
      <c r="G30" s="10" t="str">
        <f aca="false">IF($L$3&lt;&gt;0,NA(),IF($L30=0,"",IF(INDEX(活動入力!$E$8:$E$57,$L30)="実施",INDEX(活動入力!$H$8:$H$57,$L30),"")))</f>
        <v/>
      </c>
      <c r="H30" s="11" t="str">
        <f aca="false">IF($L$3&lt;&gt;0,NA(),IF($L30=0,"",IF(INDEX(活動入力!$E$8:$E$57,$L30)="実施",INDEX(活動入力!$J$8:$J$57,$L30),"")))</f>
        <v/>
      </c>
      <c r="I30" s="7" t="str">
        <f aca="false">IF($L$3&lt;&gt;0,NA(),IF($L30=0,"",IF(TRUE(),INDEX(活動入力!$B$8:$B$57,$L30),"")))</f>
        <v/>
      </c>
      <c r="J30" s="1"/>
      <c r="K30" s="1"/>
      <c r="L30" s="1" t="n">
        <f aca="false">IFERROR(MATCH(21,活動入力!$K$8:$K$57,0),0)</f>
        <v>0</v>
      </c>
    </row>
    <row r="31" customFormat="false" ht="30" hidden="false" customHeight="true" outlineLevel="0" collapsed="false">
      <c r="A31" s="1" t="str">
        <f aca="false">IF($L$3&lt;&gt;0,NA(),IF($L31=0,"",IF(TRUE(),INDEX(活動入力!$A$8:$A$57,$L31),"")))</f>
        <v/>
      </c>
      <c r="B31" s="7" t="str">
        <f aca="false">IF($L$3&lt;&gt;0,NA(),IF($L31=0,"",IF(COUNTA(INDEX(活動入力!$C$8:$C$57,$L31))&gt;0,INDEX(活動入力!$C$8:$C$57,$L31),"")))</f>
        <v/>
      </c>
      <c r="C31" s="7" t="str">
        <f aca="false">IF($L$3&lt;&gt;0,NA(),IF($L31=0,"",IF(TRUE(),INDEX(活動入力!$D$8:$D$57,$L31),"")))</f>
        <v/>
      </c>
      <c r="D31" s="8" t="str">
        <f aca="false">IF($L$3&lt;&gt;0,NA(),IF($L31=0,"",IF(TRUE(),INDEX(活動入力!$E$8:$E$57,$L31),"")))</f>
        <v/>
      </c>
      <c r="E31" s="9" t="str">
        <f aca="false">IF($L$3&lt;&gt;0,NA(),IF($L31=0,"",IF(TRUE(),INDEX(活動入力!$F$8:$F$57,$L31),"")))</f>
        <v/>
      </c>
      <c r="F31" s="10" t="str">
        <f aca="false">IF($L$3&lt;&gt;0,NA(),IF($L31=0,"",IF(INDEX(活動入力!$E$8:$E$57,$L31)="実施",INDEX(活動入力!$G$8:$G$57,$L31),"")))</f>
        <v/>
      </c>
      <c r="G31" s="10" t="str">
        <f aca="false">IF($L$3&lt;&gt;0,NA(),IF($L31=0,"",IF(INDEX(活動入力!$E$8:$E$57,$L31)="実施",INDEX(活動入力!$H$8:$H$57,$L31),"")))</f>
        <v/>
      </c>
      <c r="H31" s="11" t="str">
        <f aca="false">IF($L$3&lt;&gt;0,NA(),IF($L31=0,"",IF(INDEX(活動入力!$E$8:$E$57,$L31)="実施",INDEX(活動入力!$J$8:$J$57,$L31),"")))</f>
        <v/>
      </c>
      <c r="I31" s="7" t="str">
        <f aca="false">IF($L$3&lt;&gt;0,NA(),IF($L31=0,"",IF(TRUE(),INDEX(活動入力!$B$8:$B$57,$L31),"")))</f>
        <v/>
      </c>
      <c r="J31" s="1"/>
      <c r="K31" s="1"/>
      <c r="L31" s="1" t="n">
        <f aca="false">IFERROR(MATCH(22,活動入力!$K$8:$K$57,0),0)</f>
        <v>0</v>
      </c>
    </row>
    <row r="32" customFormat="false" ht="30" hidden="false" customHeight="true" outlineLevel="0" collapsed="false">
      <c r="A32" s="1" t="str">
        <f aca="false">IF($L$3&lt;&gt;0,NA(),IF($L32=0,"",IF(TRUE(),INDEX(活動入力!$A$8:$A$57,$L32),"")))</f>
        <v/>
      </c>
      <c r="B32" s="7" t="str">
        <f aca="false">IF($L$3&lt;&gt;0,NA(),IF($L32=0,"",IF(COUNTA(INDEX(活動入力!$C$8:$C$57,$L32))&gt;0,INDEX(活動入力!$C$8:$C$57,$L32),"")))</f>
        <v/>
      </c>
      <c r="C32" s="7" t="str">
        <f aca="false">IF($L$3&lt;&gt;0,NA(),IF($L32=0,"",IF(TRUE(),INDEX(活動入力!$D$8:$D$57,$L32),"")))</f>
        <v/>
      </c>
      <c r="D32" s="8" t="str">
        <f aca="false">IF($L$3&lt;&gt;0,NA(),IF($L32=0,"",IF(TRUE(),INDEX(活動入力!$E$8:$E$57,$L32),"")))</f>
        <v/>
      </c>
      <c r="E32" s="9" t="str">
        <f aca="false">IF($L$3&lt;&gt;0,NA(),IF($L32=0,"",IF(TRUE(),INDEX(活動入力!$F$8:$F$57,$L32),"")))</f>
        <v/>
      </c>
      <c r="F32" s="10" t="str">
        <f aca="false">IF($L$3&lt;&gt;0,NA(),IF($L32=0,"",IF(INDEX(活動入力!$E$8:$E$57,$L32)="実施",INDEX(活動入力!$G$8:$G$57,$L32),"")))</f>
        <v/>
      </c>
      <c r="G32" s="10" t="str">
        <f aca="false">IF($L$3&lt;&gt;0,NA(),IF($L32=0,"",IF(INDEX(活動入力!$E$8:$E$57,$L32)="実施",INDEX(活動入力!$H$8:$H$57,$L32),"")))</f>
        <v/>
      </c>
      <c r="H32" s="11" t="str">
        <f aca="false">IF($L$3&lt;&gt;0,NA(),IF($L32=0,"",IF(INDEX(活動入力!$E$8:$E$57,$L32)="実施",INDEX(活動入力!$J$8:$J$57,$L32),"")))</f>
        <v/>
      </c>
      <c r="I32" s="7" t="str">
        <f aca="false">IF($L$3&lt;&gt;0,NA(),IF($L32=0,"",IF(TRUE(),INDEX(活動入力!$B$8:$B$57,$L32),"")))</f>
        <v/>
      </c>
      <c r="J32" s="1"/>
      <c r="K32" s="1"/>
      <c r="L32" s="1" t="n">
        <f aca="false">IFERROR(MATCH(23,活動入力!$K$8:$K$57,0),0)</f>
        <v>0</v>
      </c>
    </row>
    <row r="33" customFormat="false" ht="30" hidden="false" customHeight="true" outlineLevel="0" collapsed="false">
      <c r="A33" s="1" t="str">
        <f aca="false">IF($L$3&lt;&gt;0,NA(),IF($L33=0,"",IF(TRUE(),INDEX(活動入力!$A$8:$A$57,$L33),"")))</f>
        <v/>
      </c>
      <c r="B33" s="7" t="str">
        <f aca="false">IF($L$3&lt;&gt;0,NA(),IF($L33=0,"",IF(COUNTA(INDEX(活動入力!$C$8:$C$57,$L33))&gt;0,INDEX(活動入力!$C$8:$C$57,$L33),"")))</f>
        <v/>
      </c>
      <c r="C33" s="7" t="str">
        <f aca="false">IF($L$3&lt;&gt;0,NA(),IF($L33=0,"",IF(TRUE(),INDEX(活動入力!$D$8:$D$57,$L33),"")))</f>
        <v/>
      </c>
      <c r="D33" s="8" t="str">
        <f aca="false">IF($L$3&lt;&gt;0,NA(),IF($L33=0,"",IF(TRUE(),INDEX(活動入力!$E$8:$E$57,$L33),"")))</f>
        <v/>
      </c>
      <c r="E33" s="9" t="str">
        <f aca="false">IF($L$3&lt;&gt;0,NA(),IF($L33=0,"",IF(TRUE(),INDEX(活動入力!$F$8:$F$57,$L33),"")))</f>
        <v/>
      </c>
      <c r="F33" s="10" t="str">
        <f aca="false">IF($L$3&lt;&gt;0,NA(),IF($L33=0,"",IF(INDEX(活動入力!$E$8:$E$57,$L33)="実施",INDEX(活動入力!$G$8:$G$57,$L33),"")))</f>
        <v/>
      </c>
      <c r="G33" s="10" t="str">
        <f aca="false">IF($L$3&lt;&gt;0,NA(),IF($L33=0,"",IF(INDEX(活動入力!$E$8:$E$57,$L33)="実施",INDEX(活動入力!$H$8:$H$57,$L33),"")))</f>
        <v/>
      </c>
      <c r="H33" s="11" t="str">
        <f aca="false">IF($L$3&lt;&gt;0,NA(),IF($L33=0,"",IF(INDEX(活動入力!$E$8:$E$57,$L33)="実施",INDEX(活動入力!$J$8:$J$57,$L33),"")))</f>
        <v/>
      </c>
      <c r="I33" s="7" t="str">
        <f aca="false">IF($L$3&lt;&gt;0,NA(),IF($L33=0,"",IF(TRUE(),INDEX(活動入力!$B$8:$B$57,$L33),"")))</f>
        <v/>
      </c>
      <c r="J33" s="1"/>
      <c r="K33" s="1"/>
      <c r="L33" s="1" t="n">
        <f aca="false">IFERROR(MATCH(24,活動入力!$K$8:$K$57,0),0)</f>
        <v>0</v>
      </c>
    </row>
    <row r="34" customFormat="false" ht="30" hidden="false" customHeight="true" outlineLevel="0" collapsed="false">
      <c r="A34" s="1" t="str">
        <f aca="false">IF($L$3&lt;&gt;0,NA(),IF($L34=0,"",IF(TRUE(),INDEX(活動入力!$A$8:$A$57,$L34),"")))</f>
        <v/>
      </c>
      <c r="B34" s="7" t="str">
        <f aca="false">IF($L$3&lt;&gt;0,NA(),IF($L34=0,"",IF(COUNTA(INDEX(活動入力!$C$8:$C$57,$L34))&gt;0,INDEX(活動入力!$C$8:$C$57,$L34),"")))</f>
        <v/>
      </c>
      <c r="C34" s="7" t="str">
        <f aca="false">IF($L$3&lt;&gt;0,NA(),IF($L34=0,"",IF(TRUE(),INDEX(活動入力!$D$8:$D$57,$L34),"")))</f>
        <v/>
      </c>
      <c r="D34" s="8" t="str">
        <f aca="false">IF($L$3&lt;&gt;0,NA(),IF($L34=0,"",IF(TRUE(),INDEX(活動入力!$E$8:$E$57,$L34),"")))</f>
        <v/>
      </c>
      <c r="E34" s="9" t="str">
        <f aca="false">IF($L$3&lt;&gt;0,NA(),IF($L34=0,"",IF(TRUE(),INDEX(活動入力!$F$8:$F$57,$L34),"")))</f>
        <v/>
      </c>
      <c r="F34" s="10" t="str">
        <f aca="false">IF($L$3&lt;&gt;0,NA(),IF($L34=0,"",IF(INDEX(活動入力!$E$8:$E$57,$L34)="実施",INDEX(活動入力!$G$8:$G$57,$L34),"")))</f>
        <v/>
      </c>
      <c r="G34" s="10" t="str">
        <f aca="false">IF($L$3&lt;&gt;0,NA(),IF($L34=0,"",IF(INDEX(活動入力!$E$8:$E$57,$L34)="実施",INDEX(活動入力!$H$8:$H$57,$L34),"")))</f>
        <v/>
      </c>
      <c r="H34" s="11" t="str">
        <f aca="false">IF($L$3&lt;&gt;0,NA(),IF($L34=0,"",IF(INDEX(活動入力!$E$8:$E$57,$L34)="実施",INDEX(活動入力!$J$8:$J$57,$L34),"")))</f>
        <v/>
      </c>
      <c r="I34" s="7" t="str">
        <f aca="false">IF($L$3&lt;&gt;0,NA(),IF($L34=0,"",IF(TRUE(),INDEX(活動入力!$B$8:$B$57,$L34),"")))</f>
        <v/>
      </c>
      <c r="J34" s="1"/>
      <c r="K34" s="1"/>
      <c r="L34" s="1" t="n">
        <f aca="false">IFERROR(MATCH(25,活動入力!$K$8:$K$57,0),0)</f>
        <v>0</v>
      </c>
    </row>
    <row r="35" customFormat="false" ht="30" hidden="false" customHeight="true" outlineLevel="0" collapsed="false">
      <c r="A35" s="1" t="str">
        <f aca="false">IF($L$3&lt;&gt;0,NA(),IF($L35=0,"",IF(TRUE(),INDEX(活動入力!$A$8:$A$57,$L35),"")))</f>
        <v/>
      </c>
      <c r="B35" s="7" t="str">
        <f aca="false">IF($L$3&lt;&gt;0,NA(),IF($L35=0,"",IF(COUNTA(INDEX(活動入力!$C$8:$C$57,$L35))&gt;0,INDEX(活動入力!$C$8:$C$57,$L35),"")))</f>
        <v/>
      </c>
      <c r="C35" s="7" t="str">
        <f aca="false">IF($L$3&lt;&gt;0,NA(),IF($L35=0,"",IF(TRUE(),INDEX(活動入力!$D$8:$D$57,$L35),"")))</f>
        <v/>
      </c>
      <c r="D35" s="8" t="str">
        <f aca="false">IF($L$3&lt;&gt;0,NA(),IF($L35=0,"",IF(TRUE(),INDEX(活動入力!$E$8:$E$57,$L35),"")))</f>
        <v/>
      </c>
      <c r="E35" s="9" t="str">
        <f aca="false">IF($L$3&lt;&gt;0,NA(),IF($L35=0,"",IF(TRUE(),INDEX(活動入力!$F$8:$F$57,$L35),"")))</f>
        <v/>
      </c>
      <c r="F35" s="10" t="str">
        <f aca="false">IF($L$3&lt;&gt;0,NA(),IF($L35=0,"",IF(INDEX(活動入力!$E$8:$E$57,$L35)="実施",INDEX(活動入力!$G$8:$G$57,$L35),"")))</f>
        <v/>
      </c>
      <c r="G35" s="10" t="str">
        <f aca="false">IF($L$3&lt;&gt;0,NA(),IF($L35=0,"",IF(INDEX(活動入力!$E$8:$E$57,$L35)="実施",INDEX(活動入力!$H$8:$H$57,$L35),"")))</f>
        <v/>
      </c>
      <c r="H35" s="11" t="str">
        <f aca="false">IF($L$3&lt;&gt;0,NA(),IF($L35=0,"",IF(INDEX(活動入力!$E$8:$E$57,$L35)="実施",INDEX(活動入力!$J$8:$J$57,$L35),"")))</f>
        <v/>
      </c>
      <c r="I35" s="7" t="str">
        <f aca="false">IF($L$3&lt;&gt;0,NA(),IF($L35=0,"",IF(TRUE(),INDEX(活動入力!$B$8:$B$57,$L35),"")))</f>
        <v/>
      </c>
      <c r="J35" s="1"/>
      <c r="K35" s="1"/>
      <c r="L35" s="1" t="n">
        <f aca="false">IFERROR(MATCH(26,活動入力!$K$8:$K$57,0),0)</f>
        <v>0</v>
      </c>
    </row>
    <row r="36" customFormat="false" ht="30" hidden="false" customHeight="true" outlineLevel="0" collapsed="false">
      <c r="A36" s="1" t="str">
        <f aca="false">IF($L$3&lt;&gt;0,NA(),IF($L36=0,"",IF(TRUE(),INDEX(活動入力!$A$8:$A$57,$L36),"")))</f>
        <v/>
      </c>
      <c r="B36" s="7" t="str">
        <f aca="false">IF($L$3&lt;&gt;0,NA(),IF($L36=0,"",IF(COUNTA(INDEX(活動入力!$C$8:$C$57,$L36))&gt;0,INDEX(活動入力!$C$8:$C$57,$L36),"")))</f>
        <v/>
      </c>
      <c r="C36" s="7" t="str">
        <f aca="false">IF($L$3&lt;&gt;0,NA(),IF($L36=0,"",IF(TRUE(),INDEX(活動入力!$D$8:$D$57,$L36),"")))</f>
        <v/>
      </c>
      <c r="D36" s="8" t="str">
        <f aca="false">IF($L$3&lt;&gt;0,NA(),IF($L36=0,"",IF(TRUE(),INDEX(活動入力!$E$8:$E$57,$L36),"")))</f>
        <v/>
      </c>
      <c r="E36" s="9" t="str">
        <f aca="false">IF($L$3&lt;&gt;0,NA(),IF($L36=0,"",IF(TRUE(),INDEX(活動入力!$F$8:$F$57,$L36),"")))</f>
        <v/>
      </c>
      <c r="F36" s="10" t="str">
        <f aca="false">IF($L$3&lt;&gt;0,NA(),IF($L36=0,"",IF(INDEX(活動入力!$E$8:$E$57,$L36)="実施",INDEX(活動入力!$G$8:$G$57,$L36),"")))</f>
        <v/>
      </c>
      <c r="G36" s="10" t="str">
        <f aca="false">IF($L$3&lt;&gt;0,NA(),IF($L36=0,"",IF(INDEX(活動入力!$E$8:$E$57,$L36)="実施",INDEX(活動入力!$H$8:$H$57,$L36),"")))</f>
        <v/>
      </c>
      <c r="H36" s="11" t="str">
        <f aca="false">IF($L$3&lt;&gt;0,NA(),IF($L36=0,"",IF(INDEX(活動入力!$E$8:$E$57,$L36)="実施",INDEX(活動入力!$J$8:$J$57,$L36),"")))</f>
        <v/>
      </c>
      <c r="I36" s="7" t="str">
        <f aca="false">IF($L$3&lt;&gt;0,NA(),IF($L36=0,"",IF(TRUE(),INDEX(活動入力!$B$8:$B$57,$L36),"")))</f>
        <v/>
      </c>
      <c r="J36" s="1"/>
      <c r="K36" s="1"/>
      <c r="L36" s="1" t="n">
        <f aca="false">IFERROR(MATCH(27,活動入力!$K$8:$K$57,0),0)</f>
        <v>0</v>
      </c>
    </row>
    <row r="37" customFormat="false" ht="30" hidden="false" customHeight="true" outlineLevel="0" collapsed="false">
      <c r="A37" s="1" t="str">
        <f aca="false">IF($L$3&lt;&gt;0,NA(),IF($L37=0,"",IF(TRUE(),INDEX(活動入力!$A$8:$A$57,$L37),"")))</f>
        <v/>
      </c>
      <c r="B37" s="7" t="str">
        <f aca="false">IF($L$3&lt;&gt;0,NA(),IF($L37=0,"",IF(COUNTA(INDEX(活動入力!$C$8:$C$57,$L37))&gt;0,INDEX(活動入力!$C$8:$C$57,$L37),"")))</f>
        <v/>
      </c>
      <c r="C37" s="7" t="str">
        <f aca="false">IF($L$3&lt;&gt;0,NA(),IF($L37=0,"",IF(TRUE(),INDEX(活動入力!$D$8:$D$57,$L37),"")))</f>
        <v/>
      </c>
      <c r="D37" s="8" t="str">
        <f aca="false">IF($L$3&lt;&gt;0,NA(),IF($L37=0,"",IF(TRUE(),INDEX(活動入力!$E$8:$E$57,$L37),"")))</f>
        <v/>
      </c>
      <c r="E37" s="9" t="str">
        <f aca="false">IF($L$3&lt;&gt;0,NA(),IF($L37=0,"",IF(TRUE(),INDEX(活動入力!$F$8:$F$57,$L37),"")))</f>
        <v/>
      </c>
      <c r="F37" s="10" t="str">
        <f aca="false">IF($L$3&lt;&gt;0,NA(),IF($L37=0,"",IF(INDEX(活動入力!$E$8:$E$57,$L37)="実施",INDEX(活動入力!$G$8:$G$57,$L37),"")))</f>
        <v/>
      </c>
      <c r="G37" s="10" t="str">
        <f aca="false">IF($L$3&lt;&gt;0,NA(),IF($L37=0,"",IF(INDEX(活動入力!$E$8:$E$57,$L37)="実施",INDEX(活動入力!$H$8:$H$57,$L37),"")))</f>
        <v/>
      </c>
      <c r="H37" s="11" t="str">
        <f aca="false">IF($L$3&lt;&gt;0,NA(),IF($L37=0,"",IF(INDEX(活動入力!$E$8:$E$57,$L37)="実施",INDEX(活動入力!$J$8:$J$57,$L37),"")))</f>
        <v/>
      </c>
      <c r="I37" s="7" t="str">
        <f aca="false">IF($L$3&lt;&gt;0,NA(),IF($L37=0,"",IF(TRUE(),INDEX(活動入力!$B$8:$B$57,$L37),"")))</f>
        <v/>
      </c>
      <c r="J37" s="1"/>
      <c r="K37" s="1"/>
      <c r="L37" s="1" t="n">
        <f aca="false">IFERROR(MATCH(28,活動入力!$K$8:$K$57,0),0)</f>
        <v>0</v>
      </c>
    </row>
    <row r="38" customFormat="false" ht="30" hidden="false" customHeight="true" outlineLevel="0" collapsed="false">
      <c r="A38" s="1" t="str">
        <f aca="false">IF($L$3&lt;&gt;0,NA(),IF($L38=0,"",IF(TRUE(),INDEX(活動入力!$A$8:$A$57,$L38),"")))</f>
        <v/>
      </c>
      <c r="B38" s="7" t="str">
        <f aca="false">IF($L$3&lt;&gt;0,NA(),IF($L38=0,"",IF(COUNTA(INDEX(活動入力!$C$8:$C$57,$L38))&gt;0,INDEX(活動入力!$C$8:$C$57,$L38),"")))</f>
        <v/>
      </c>
      <c r="C38" s="7" t="str">
        <f aca="false">IF($L$3&lt;&gt;0,NA(),IF($L38=0,"",IF(TRUE(),INDEX(活動入力!$D$8:$D$57,$L38),"")))</f>
        <v/>
      </c>
      <c r="D38" s="8" t="str">
        <f aca="false">IF($L$3&lt;&gt;0,NA(),IF($L38=0,"",IF(TRUE(),INDEX(活動入力!$E$8:$E$57,$L38),"")))</f>
        <v/>
      </c>
      <c r="E38" s="9" t="str">
        <f aca="false">IF($L$3&lt;&gt;0,NA(),IF($L38=0,"",IF(TRUE(),INDEX(活動入力!$F$8:$F$57,$L38),"")))</f>
        <v/>
      </c>
      <c r="F38" s="10" t="str">
        <f aca="false">IF($L$3&lt;&gt;0,NA(),IF($L38=0,"",IF(INDEX(活動入力!$E$8:$E$57,$L38)="実施",INDEX(活動入力!$G$8:$G$57,$L38),"")))</f>
        <v/>
      </c>
      <c r="G38" s="10" t="str">
        <f aca="false">IF($L$3&lt;&gt;0,NA(),IF($L38=0,"",IF(INDEX(活動入力!$E$8:$E$57,$L38)="実施",INDEX(活動入力!$H$8:$H$57,$L38),"")))</f>
        <v/>
      </c>
      <c r="H38" s="11" t="str">
        <f aca="false">IF($L$3&lt;&gt;0,NA(),IF($L38=0,"",IF(INDEX(活動入力!$E$8:$E$57,$L38)="実施",INDEX(活動入力!$J$8:$J$57,$L38),"")))</f>
        <v/>
      </c>
      <c r="I38" s="7" t="str">
        <f aca="false">IF($L$3&lt;&gt;0,NA(),IF($L38=0,"",IF(TRUE(),INDEX(活動入力!$B$8:$B$57,$L38),"")))</f>
        <v/>
      </c>
      <c r="J38" s="1"/>
      <c r="K38" s="1"/>
      <c r="L38" s="1" t="n">
        <f aca="false">IFERROR(MATCH(29,活動入力!$K$8:$K$57,0),0)</f>
        <v>0</v>
      </c>
    </row>
    <row r="39" customFormat="false" ht="30" hidden="false" customHeight="true" outlineLevel="0" collapsed="false">
      <c r="A39" s="1" t="str">
        <f aca="false">IF($L$3&lt;&gt;0,NA(),IF($L39=0,"",IF(TRUE(),INDEX(活動入力!$A$8:$A$57,$L39),"")))</f>
        <v/>
      </c>
      <c r="B39" s="7" t="str">
        <f aca="false">IF($L$3&lt;&gt;0,NA(),IF($L39=0,"",IF(COUNTA(INDEX(活動入力!$C$8:$C$57,$L39))&gt;0,INDEX(活動入力!$C$8:$C$57,$L39),"")))</f>
        <v/>
      </c>
      <c r="C39" s="7" t="str">
        <f aca="false">IF($L$3&lt;&gt;0,NA(),IF($L39=0,"",IF(TRUE(),INDEX(活動入力!$D$8:$D$57,$L39),"")))</f>
        <v/>
      </c>
      <c r="D39" s="8" t="str">
        <f aca="false">IF($L$3&lt;&gt;0,NA(),IF($L39=0,"",IF(TRUE(),INDEX(活動入力!$E$8:$E$57,$L39),"")))</f>
        <v/>
      </c>
      <c r="E39" s="9" t="str">
        <f aca="false">IF($L$3&lt;&gt;0,NA(),IF($L39=0,"",IF(TRUE(),INDEX(活動入力!$F$8:$F$57,$L39),"")))</f>
        <v/>
      </c>
      <c r="F39" s="10" t="str">
        <f aca="false">IF($L$3&lt;&gt;0,NA(),IF($L39=0,"",IF(INDEX(活動入力!$E$8:$E$57,$L39)="実施",INDEX(活動入力!$G$8:$G$57,$L39),"")))</f>
        <v/>
      </c>
      <c r="G39" s="10" t="str">
        <f aca="false">IF($L$3&lt;&gt;0,NA(),IF($L39=0,"",IF(INDEX(活動入力!$E$8:$E$57,$L39)="実施",INDEX(活動入力!$H$8:$H$57,$L39),"")))</f>
        <v/>
      </c>
      <c r="H39" s="11" t="str">
        <f aca="false">IF($L$3&lt;&gt;0,NA(),IF($L39=0,"",IF(INDEX(活動入力!$E$8:$E$57,$L39)="実施",INDEX(活動入力!$J$8:$J$57,$L39),"")))</f>
        <v/>
      </c>
      <c r="I39" s="7" t="str">
        <f aca="false">IF($L$3&lt;&gt;0,NA(),IF($L39=0,"",IF(TRUE(),INDEX(活動入力!$B$8:$B$57,$L39),"")))</f>
        <v/>
      </c>
      <c r="J39" s="1"/>
      <c r="K39" s="1"/>
      <c r="L39" s="1" t="n">
        <f aca="false">IFERROR(MATCH(30,活動入力!$K$8:$K$57,0),0)</f>
        <v>0</v>
      </c>
    </row>
    <row r="40" customFormat="false" ht="30" hidden="false" customHeight="true" outlineLevel="0" collapsed="false">
      <c r="A40" s="1" t="str">
        <f aca="false">IF($L$3&lt;&gt;0,NA(),IF($L40=0,"",IF(TRUE(),INDEX(活動入力!$A$8:$A$57,$L40),"")))</f>
        <v/>
      </c>
      <c r="B40" s="7" t="str">
        <f aca="false">IF($L$3&lt;&gt;0,NA(),IF($L40=0,"",IF(COUNTA(INDEX(活動入力!$C$8:$C$57,$L40))&gt;0,INDEX(活動入力!$C$8:$C$57,$L40),"")))</f>
        <v/>
      </c>
      <c r="C40" s="7" t="str">
        <f aca="false">IF($L$3&lt;&gt;0,NA(),IF($L40=0,"",IF(TRUE(),INDEX(活動入力!$D$8:$D$57,$L40),"")))</f>
        <v/>
      </c>
      <c r="D40" s="8" t="str">
        <f aca="false">IF($L$3&lt;&gt;0,NA(),IF($L40=0,"",IF(TRUE(),INDEX(活動入力!$E$8:$E$57,$L40),"")))</f>
        <v/>
      </c>
      <c r="E40" s="9" t="str">
        <f aca="false">IF($L$3&lt;&gt;0,NA(),IF($L40=0,"",IF(TRUE(),INDEX(活動入力!$F$8:$F$57,$L40),"")))</f>
        <v/>
      </c>
      <c r="F40" s="10" t="str">
        <f aca="false">IF($L$3&lt;&gt;0,NA(),IF($L40=0,"",IF(INDEX(活動入力!$E$8:$E$57,$L40)="実施",INDEX(活動入力!$G$8:$G$57,$L40),"")))</f>
        <v/>
      </c>
      <c r="G40" s="10" t="str">
        <f aca="false">IF($L$3&lt;&gt;0,NA(),IF($L40=0,"",IF(INDEX(活動入力!$E$8:$E$57,$L40)="実施",INDEX(活動入力!$H$8:$H$57,$L40),"")))</f>
        <v/>
      </c>
      <c r="H40" s="11" t="str">
        <f aca="false">IF($L$3&lt;&gt;0,NA(),IF($L40=0,"",IF(INDEX(活動入力!$E$8:$E$57,$L40)="実施",INDEX(活動入力!$J$8:$J$57,$L40),"")))</f>
        <v/>
      </c>
      <c r="I40" s="7" t="str">
        <f aca="false">IF($L$3&lt;&gt;0,NA(),IF($L40=0,"",IF(TRUE(),INDEX(活動入力!$B$8:$B$57,$L40),"")))</f>
        <v/>
      </c>
      <c r="J40" s="1"/>
      <c r="K40" s="1"/>
      <c r="L40" s="1" t="n">
        <f aca="false">IFERROR(MATCH(31,活動入力!$K$8:$K$57,0),0)</f>
        <v>0</v>
      </c>
    </row>
    <row r="41" customFormat="false" ht="30" hidden="false" customHeight="true" outlineLevel="0" collapsed="false">
      <c r="A41" s="1" t="str">
        <f aca="false">IF($L$3&lt;&gt;0,NA(),IF($L41=0,"",IF(TRUE(),INDEX(活動入力!$A$8:$A$57,$L41),"")))</f>
        <v/>
      </c>
      <c r="B41" s="7" t="str">
        <f aca="false">IF($L$3&lt;&gt;0,NA(),IF($L41=0,"",IF(COUNTA(INDEX(活動入力!$C$8:$C$57,$L41))&gt;0,INDEX(活動入力!$C$8:$C$57,$L41),"")))</f>
        <v/>
      </c>
      <c r="C41" s="7" t="str">
        <f aca="false">IF($L$3&lt;&gt;0,NA(),IF($L41=0,"",IF(TRUE(),INDEX(活動入力!$D$8:$D$57,$L41),"")))</f>
        <v/>
      </c>
      <c r="D41" s="8" t="str">
        <f aca="false">IF($L$3&lt;&gt;0,NA(),IF($L41=0,"",IF(TRUE(),INDEX(活動入力!$E$8:$E$57,$L41),"")))</f>
        <v/>
      </c>
      <c r="E41" s="9" t="str">
        <f aca="false">IF($L$3&lt;&gt;0,NA(),IF($L41=0,"",IF(TRUE(),INDEX(活動入力!$F$8:$F$57,$L41),"")))</f>
        <v/>
      </c>
      <c r="F41" s="10" t="str">
        <f aca="false">IF($L$3&lt;&gt;0,NA(),IF($L41=0,"",IF(INDEX(活動入力!$E$8:$E$57,$L41)="実施",INDEX(活動入力!$G$8:$G$57,$L41),"")))</f>
        <v/>
      </c>
      <c r="G41" s="10" t="str">
        <f aca="false">IF($L$3&lt;&gt;0,NA(),IF($L41=0,"",IF(INDEX(活動入力!$E$8:$E$57,$L41)="実施",INDEX(活動入力!$H$8:$H$57,$L41),"")))</f>
        <v/>
      </c>
      <c r="H41" s="11" t="str">
        <f aca="false">IF($L$3&lt;&gt;0,NA(),IF($L41=0,"",IF(INDEX(活動入力!$E$8:$E$57,$L41)="実施",INDEX(活動入力!$J$8:$J$57,$L41),"")))</f>
        <v/>
      </c>
      <c r="I41" s="7" t="str">
        <f aca="false">IF($L$3&lt;&gt;0,NA(),IF($L41=0,"",IF(TRUE(),INDEX(活動入力!$B$8:$B$57,$L41),"")))</f>
        <v/>
      </c>
      <c r="J41" s="1"/>
      <c r="K41" s="1"/>
      <c r="L41" s="1" t="n">
        <f aca="false">IFERROR(MATCH(32,活動入力!$K$8:$K$57,0),0)</f>
        <v>0</v>
      </c>
    </row>
    <row r="42" customFormat="false" ht="30" hidden="false" customHeight="true" outlineLevel="0" collapsed="false">
      <c r="A42" s="1" t="str">
        <f aca="false">IF($L$3&lt;&gt;0,NA(),IF($L42=0,"",IF(TRUE(),INDEX(活動入力!$A$8:$A$57,$L42),"")))</f>
        <v/>
      </c>
      <c r="B42" s="7" t="str">
        <f aca="false">IF($L$3&lt;&gt;0,NA(),IF($L42=0,"",IF(COUNTA(INDEX(活動入力!$C$8:$C$57,$L42))&gt;0,INDEX(活動入力!$C$8:$C$57,$L42),"")))</f>
        <v/>
      </c>
      <c r="C42" s="7" t="str">
        <f aca="false">IF($L$3&lt;&gt;0,NA(),IF($L42=0,"",IF(TRUE(),INDEX(活動入力!$D$8:$D$57,$L42),"")))</f>
        <v/>
      </c>
      <c r="D42" s="8" t="str">
        <f aca="false">IF($L$3&lt;&gt;0,NA(),IF($L42=0,"",IF(TRUE(),INDEX(活動入力!$E$8:$E$57,$L42),"")))</f>
        <v/>
      </c>
      <c r="E42" s="9" t="str">
        <f aca="false">IF($L$3&lt;&gt;0,NA(),IF($L42=0,"",IF(TRUE(),INDEX(活動入力!$F$8:$F$57,$L42),"")))</f>
        <v/>
      </c>
      <c r="F42" s="10" t="str">
        <f aca="false">IF($L$3&lt;&gt;0,NA(),IF($L42=0,"",IF(INDEX(活動入力!$E$8:$E$57,$L42)="実施",INDEX(活動入力!$G$8:$G$57,$L42),"")))</f>
        <v/>
      </c>
      <c r="G42" s="10" t="str">
        <f aca="false">IF($L$3&lt;&gt;0,NA(),IF($L42=0,"",IF(INDEX(活動入力!$E$8:$E$57,$L42)="実施",INDEX(活動入力!$H$8:$H$57,$L42),"")))</f>
        <v/>
      </c>
      <c r="H42" s="11" t="str">
        <f aca="false">IF($L$3&lt;&gt;0,NA(),IF($L42=0,"",IF(INDEX(活動入力!$E$8:$E$57,$L42)="実施",INDEX(活動入力!$J$8:$J$57,$L42),"")))</f>
        <v/>
      </c>
      <c r="I42" s="7" t="str">
        <f aca="false">IF($L$3&lt;&gt;0,NA(),IF($L42=0,"",IF(TRUE(),INDEX(活動入力!$B$8:$B$57,$L42),"")))</f>
        <v/>
      </c>
      <c r="J42" s="1"/>
      <c r="K42" s="1"/>
      <c r="L42" s="1" t="n">
        <f aca="false">IFERROR(MATCH(33,活動入力!$K$8:$K$57,0),0)</f>
        <v>0</v>
      </c>
    </row>
    <row r="43" customFormat="false" ht="30" hidden="false" customHeight="true" outlineLevel="0" collapsed="false">
      <c r="A43" s="1" t="str">
        <f aca="false">IF($L$3&lt;&gt;0,NA(),IF($L43=0,"",IF(TRUE(),INDEX(活動入力!$A$8:$A$57,$L43),"")))</f>
        <v/>
      </c>
      <c r="B43" s="7" t="str">
        <f aca="false">IF($L$3&lt;&gt;0,NA(),IF($L43=0,"",IF(COUNTA(INDEX(活動入力!$C$8:$C$57,$L43))&gt;0,INDEX(活動入力!$C$8:$C$57,$L43),"")))</f>
        <v/>
      </c>
      <c r="C43" s="7" t="str">
        <f aca="false">IF($L$3&lt;&gt;0,NA(),IF($L43=0,"",IF(TRUE(),INDEX(活動入力!$D$8:$D$57,$L43),"")))</f>
        <v/>
      </c>
      <c r="D43" s="8" t="str">
        <f aca="false">IF($L$3&lt;&gt;0,NA(),IF($L43=0,"",IF(TRUE(),INDEX(活動入力!$E$8:$E$57,$L43),"")))</f>
        <v/>
      </c>
      <c r="E43" s="9" t="str">
        <f aca="false">IF($L$3&lt;&gt;0,NA(),IF($L43=0,"",IF(TRUE(),INDEX(活動入力!$F$8:$F$57,$L43),"")))</f>
        <v/>
      </c>
      <c r="F43" s="10" t="str">
        <f aca="false">IF($L$3&lt;&gt;0,NA(),IF($L43=0,"",IF(INDEX(活動入力!$E$8:$E$57,$L43)="実施",INDEX(活動入力!$G$8:$G$57,$L43),"")))</f>
        <v/>
      </c>
      <c r="G43" s="10" t="str">
        <f aca="false">IF($L$3&lt;&gt;0,NA(),IF($L43=0,"",IF(INDEX(活動入力!$E$8:$E$57,$L43)="実施",INDEX(活動入力!$H$8:$H$57,$L43),"")))</f>
        <v/>
      </c>
      <c r="H43" s="11" t="str">
        <f aca="false">IF($L$3&lt;&gt;0,NA(),IF($L43=0,"",IF(INDEX(活動入力!$E$8:$E$57,$L43)="実施",INDEX(活動入力!$J$8:$J$57,$L43),"")))</f>
        <v/>
      </c>
      <c r="I43" s="7" t="str">
        <f aca="false">IF($L$3&lt;&gt;0,NA(),IF($L43=0,"",IF(TRUE(),INDEX(活動入力!$B$8:$B$57,$L43),"")))</f>
        <v/>
      </c>
      <c r="J43" s="1"/>
      <c r="K43" s="1"/>
      <c r="L43" s="1" t="n">
        <f aca="false">IFERROR(MATCH(34,活動入力!$K$8:$K$57,0),0)</f>
        <v>0</v>
      </c>
    </row>
    <row r="44" customFormat="false" ht="30" hidden="false" customHeight="true" outlineLevel="0" collapsed="false">
      <c r="A44" s="1" t="str">
        <f aca="false">IF($L$3&lt;&gt;0,NA(),IF($L44=0,"",IF(TRUE(),INDEX(活動入力!$A$8:$A$57,$L44),"")))</f>
        <v/>
      </c>
      <c r="B44" s="7" t="str">
        <f aca="false">IF($L$3&lt;&gt;0,NA(),IF($L44=0,"",IF(COUNTA(INDEX(活動入力!$C$8:$C$57,$L44))&gt;0,INDEX(活動入力!$C$8:$C$57,$L44),"")))</f>
        <v/>
      </c>
      <c r="C44" s="7" t="str">
        <f aca="false">IF($L$3&lt;&gt;0,NA(),IF($L44=0,"",IF(TRUE(),INDEX(活動入力!$D$8:$D$57,$L44),"")))</f>
        <v/>
      </c>
      <c r="D44" s="8" t="str">
        <f aca="false">IF($L$3&lt;&gt;0,NA(),IF($L44=0,"",IF(TRUE(),INDEX(活動入力!$E$8:$E$57,$L44),"")))</f>
        <v/>
      </c>
      <c r="E44" s="9" t="str">
        <f aca="false">IF($L$3&lt;&gt;0,NA(),IF($L44=0,"",IF(TRUE(),INDEX(活動入力!$F$8:$F$57,$L44),"")))</f>
        <v/>
      </c>
      <c r="F44" s="10" t="str">
        <f aca="false">IF($L$3&lt;&gt;0,NA(),IF($L44=0,"",IF(INDEX(活動入力!$E$8:$E$57,$L44)="実施",INDEX(活動入力!$G$8:$G$57,$L44),"")))</f>
        <v/>
      </c>
      <c r="G44" s="10" t="str">
        <f aca="false">IF($L$3&lt;&gt;0,NA(),IF($L44=0,"",IF(INDEX(活動入力!$E$8:$E$57,$L44)="実施",INDEX(活動入力!$H$8:$H$57,$L44),"")))</f>
        <v/>
      </c>
      <c r="H44" s="11" t="str">
        <f aca="false">IF($L$3&lt;&gt;0,NA(),IF($L44=0,"",IF(INDEX(活動入力!$E$8:$E$57,$L44)="実施",INDEX(活動入力!$J$8:$J$57,$L44),"")))</f>
        <v/>
      </c>
      <c r="I44" s="7" t="str">
        <f aca="false">IF($L$3&lt;&gt;0,NA(),IF($L44=0,"",IF(TRUE(),INDEX(活動入力!$B$8:$B$57,$L44),"")))</f>
        <v/>
      </c>
      <c r="J44" s="1"/>
      <c r="K44" s="1"/>
      <c r="L44" s="1" t="n">
        <f aca="false">IFERROR(MATCH(35,活動入力!$K$8:$K$57,0),0)</f>
        <v>0</v>
      </c>
    </row>
    <row r="45" customFormat="false" ht="30" hidden="false" customHeight="true" outlineLevel="0" collapsed="false">
      <c r="A45" s="1" t="str">
        <f aca="false">IF($L$3&lt;&gt;0,NA(),IF($L45=0,"",IF(TRUE(),INDEX(活動入力!$A$8:$A$57,$L45),"")))</f>
        <v/>
      </c>
      <c r="B45" s="7" t="str">
        <f aca="false">IF($L$3&lt;&gt;0,NA(),IF($L45=0,"",IF(COUNTA(INDEX(活動入力!$C$8:$C$57,$L45))&gt;0,INDEX(活動入力!$C$8:$C$57,$L45),"")))</f>
        <v/>
      </c>
      <c r="C45" s="7" t="str">
        <f aca="false">IF($L$3&lt;&gt;0,NA(),IF($L45=0,"",IF(TRUE(),INDEX(活動入力!$D$8:$D$57,$L45),"")))</f>
        <v/>
      </c>
      <c r="D45" s="8" t="str">
        <f aca="false">IF($L$3&lt;&gt;0,NA(),IF($L45=0,"",IF(TRUE(),INDEX(活動入力!$E$8:$E$57,$L45),"")))</f>
        <v/>
      </c>
      <c r="E45" s="9" t="str">
        <f aca="false">IF($L$3&lt;&gt;0,NA(),IF($L45=0,"",IF(TRUE(),INDEX(活動入力!$F$8:$F$57,$L45),"")))</f>
        <v/>
      </c>
      <c r="F45" s="10" t="str">
        <f aca="false">IF($L$3&lt;&gt;0,NA(),IF($L45=0,"",IF(INDEX(活動入力!$E$8:$E$57,$L45)="実施",INDEX(活動入力!$G$8:$G$57,$L45),"")))</f>
        <v/>
      </c>
      <c r="G45" s="10" t="str">
        <f aca="false">IF($L$3&lt;&gt;0,NA(),IF($L45=0,"",IF(INDEX(活動入力!$E$8:$E$57,$L45)="実施",INDEX(活動入力!$H$8:$H$57,$L45),"")))</f>
        <v/>
      </c>
      <c r="H45" s="11" t="str">
        <f aca="false">IF($L$3&lt;&gt;0,NA(),IF($L45=0,"",IF(INDEX(活動入力!$E$8:$E$57,$L45)="実施",INDEX(活動入力!$J$8:$J$57,$L45),"")))</f>
        <v/>
      </c>
      <c r="I45" s="7" t="str">
        <f aca="false">IF($L$3&lt;&gt;0,NA(),IF($L45=0,"",IF(TRUE(),INDEX(活動入力!$B$8:$B$57,$L45),"")))</f>
        <v/>
      </c>
      <c r="J45" s="1"/>
      <c r="K45" s="1"/>
      <c r="L45" s="1" t="n">
        <f aca="false">IFERROR(MATCH(36,活動入力!$K$8:$K$57,0),0)</f>
        <v>0</v>
      </c>
    </row>
    <row r="46" customFormat="false" ht="30" hidden="false" customHeight="true" outlineLevel="0" collapsed="false">
      <c r="A46" s="1" t="str">
        <f aca="false">IF($L$3&lt;&gt;0,NA(),IF($L46=0,"",IF(TRUE(),INDEX(活動入力!$A$8:$A$57,$L46),"")))</f>
        <v/>
      </c>
      <c r="B46" s="7" t="str">
        <f aca="false">IF($L$3&lt;&gt;0,NA(),IF($L46=0,"",IF(COUNTA(INDEX(活動入力!$C$8:$C$57,$L46))&gt;0,INDEX(活動入力!$C$8:$C$57,$L46),"")))</f>
        <v/>
      </c>
      <c r="C46" s="7" t="str">
        <f aca="false">IF($L$3&lt;&gt;0,NA(),IF($L46=0,"",IF(TRUE(),INDEX(活動入力!$D$8:$D$57,$L46),"")))</f>
        <v/>
      </c>
      <c r="D46" s="8" t="str">
        <f aca="false">IF($L$3&lt;&gt;0,NA(),IF($L46=0,"",IF(TRUE(),INDEX(活動入力!$E$8:$E$57,$L46),"")))</f>
        <v/>
      </c>
      <c r="E46" s="9" t="str">
        <f aca="false">IF($L$3&lt;&gt;0,NA(),IF($L46=0,"",IF(TRUE(),INDEX(活動入力!$F$8:$F$57,$L46),"")))</f>
        <v/>
      </c>
      <c r="F46" s="10" t="str">
        <f aca="false">IF($L$3&lt;&gt;0,NA(),IF($L46=0,"",IF(INDEX(活動入力!$E$8:$E$57,$L46)="実施",INDEX(活動入力!$G$8:$G$57,$L46),"")))</f>
        <v/>
      </c>
      <c r="G46" s="10" t="str">
        <f aca="false">IF($L$3&lt;&gt;0,NA(),IF($L46=0,"",IF(INDEX(活動入力!$E$8:$E$57,$L46)="実施",INDEX(活動入力!$H$8:$H$57,$L46),"")))</f>
        <v/>
      </c>
      <c r="H46" s="11" t="str">
        <f aca="false">IF($L$3&lt;&gt;0,NA(),IF($L46=0,"",IF(INDEX(活動入力!$E$8:$E$57,$L46)="実施",INDEX(活動入力!$J$8:$J$57,$L46),"")))</f>
        <v/>
      </c>
      <c r="I46" s="7" t="str">
        <f aca="false">IF($L$3&lt;&gt;0,NA(),IF($L46=0,"",IF(TRUE(),INDEX(活動入力!$B$8:$B$57,$L46),"")))</f>
        <v/>
      </c>
      <c r="J46" s="1"/>
      <c r="K46" s="1"/>
      <c r="L46" s="1" t="n">
        <f aca="false">IFERROR(MATCH(37,活動入力!$K$8:$K$57,0),0)</f>
        <v>0</v>
      </c>
    </row>
    <row r="47" customFormat="false" ht="30" hidden="false" customHeight="true" outlineLevel="0" collapsed="false">
      <c r="A47" s="1" t="str">
        <f aca="false">IF($L$3&lt;&gt;0,NA(),IF($L47=0,"",IF(TRUE(),INDEX(活動入力!$A$8:$A$57,$L47),"")))</f>
        <v/>
      </c>
      <c r="B47" s="7" t="str">
        <f aca="false">IF($L$3&lt;&gt;0,NA(),IF($L47=0,"",IF(COUNTA(INDEX(活動入力!$C$8:$C$57,$L47))&gt;0,INDEX(活動入力!$C$8:$C$57,$L47),"")))</f>
        <v/>
      </c>
      <c r="C47" s="7" t="str">
        <f aca="false">IF($L$3&lt;&gt;0,NA(),IF($L47=0,"",IF(TRUE(),INDEX(活動入力!$D$8:$D$57,$L47),"")))</f>
        <v/>
      </c>
      <c r="D47" s="8" t="str">
        <f aca="false">IF($L$3&lt;&gt;0,NA(),IF($L47=0,"",IF(TRUE(),INDEX(活動入力!$E$8:$E$57,$L47),"")))</f>
        <v/>
      </c>
      <c r="E47" s="9" t="str">
        <f aca="false">IF($L$3&lt;&gt;0,NA(),IF($L47=0,"",IF(TRUE(),INDEX(活動入力!$F$8:$F$57,$L47),"")))</f>
        <v/>
      </c>
      <c r="F47" s="10" t="str">
        <f aca="false">IF($L$3&lt;&gt;0,NA(),IF($L47=0,"",IF(INDEX(活動入力!$E$8:$E$57,$L47)="実施",INDEX(活動入力!$G$8:$G$57,$L47),"")))</f>
        <v/>
      </c>
      <c r="G47" s="10" t="str">
        <f aca="false">IF($L$3&lt;&gt;0,NA(),IF($L47=0,"",IF(INDEX(活動入力!$E$8:$E$57,$L47)="実施",INDEX(活動入力!$H$8:$H$57,$L47),"")))</f>
        <v/>
      </c>
      <c r="H47" s="11" t="str">
        <f aca="false">IF($L$3&lt;&gt;0,NA(),IF($L47=0,"",IF(INDEX(活動入力!$E$8:$E$57,$L47)="実施",INDEX(活動入力!$J$8:$J$57,$L47),"")))</f>
        <v/>
      </c>
      <c r="I47" s="7" t="str">
        <f aca="false">IF($L$3&lt;&gt;0,NA(),IF($L47=0,"",IF(TRUE(),INDEX(活動入力!$B$8:$B$57,$L47),"")))</f>
        <v/>
      </c>
      <c r="J47" s="1"/>
      <c r="K47" s="1"/>
      <c r="L47" s="1" t="n">
        <f aca="false">IFERROR(MATCH(38,活動入力!$K$8:$K$57,0),0)</f>
        <v>0</v>
      </c>
    </row>
    <row r="48" customFormat="false" ht="30" hidden="false" customHeight="true" outlineLevel="0" collapsed="false">
      <c r="A48" s="1" t="str">
        <f aca="false">IF($L$3&lt;&gt;0,NA(),IF($L48=0,"",IF(TRUE(),INDEX(活動入力!$A$8:$A$57,$L48),"")))</f>
        <v/>
      </c>
      <c r="B48" s="7" t="str">
        <f aca="false">IF($L$3&lt;&gt;0,NA(),IF($L48=0,"",IF(COUNTA(INDEX(活動入力!$C$8:$C$57,$L48))&gt;0,INDEX(活動入力!$C$8:$C$57,$L48),"")))</f>
        <v/>
      </c>
      <c r="C48" s="7" t="str">
        <f aca="false">IF($L$3&lt;&gt;0,NA(),IF($L48=0,"",IF(TRUE(),INDEX(活動入力!$D$8:$D$57,$L48),"")))</f>
        <v/>
      </c>
      <c r="D48" s="8" t="str">
        <f aca="false">IF($L$3&lt;&gt;0,NA(),IF($L48=0,"",IF(TRUE(),INDEX(活動入力!$E$8:$E$57,$L48),"")))</f>
        <v/>
      </c>
      <c r="E48" s="9" t="str">
        <f aca="false">IF($L$3&lt;&gt;0,NA(),IF($L48=0,"",IF(TRUE(),INDEX(活動入力!$F$8:$F$57,$L48),"")))</f>
        <v/>
      </c>
      <c r="F48" s="10" t="str">
        <f aca="false">IF($L$3&lt;&gt;0,NA(),IF($L48=0,"",IF(INDEX(活動入力!$E$8:$E$57,$L48)="実施",INDEX(活動入力!$G$8:$G$57,$L48),"")))</f>
        <v/>
      </c>
      <c r="G48" s="10" t="str">
        <f aca="false">IF($L$3&lt;&gt;0,NA(),IF($L48=0,"",IF(INDEX(活動入力!$E$8:$E$57,$L48)="実施",INDEX(活動入力!$H$8:$H$57,$L48),"")))</f>
        <v/>
      </c>
      <c r="H48" s="11" t="str">
        <f aca="false">IF($L$3&lt;&gt;0,NA(),IF($L48=0,"",IF(INDEX(活動入力!$E$8:$E$57,$L48)="実施",INDEX(活動入力!$J$8:$J$57,$L48),"")))</f>
        <v/>
      </c>
      <c r="I48" s="7" t="str">
        <f aca="false">IF($L$3&lt;&gt;0,NA(),IF($L48=0,"",IF(TRUE(),INDEX(活動入力!$B$8:$B$57,$L48),"")))</f>
        <v/>
      </c>
      <c r="J48" s="1"/>
      <c r="K48" s="1"/>
      <c r="L48" s="1" t="n">
        <f aca="false">IFERROR(MATCH(39,活動入力!$K$8:$K$57,0),0)</f>
        <v>0</v>
      </c>
    </row>
    <row r="49" customFormat="false" ht="30" hidden="false" customHeight="true" outlineLevel="0" collapsed="false">
      <c r="A49" s="1" t="str">
        <f aca="false">IF($L$3&lt;&gt;0,NA(),IF($L49=0,"",IF(TRUE(),INDEX(活動入力!$A$8:$A$57,$L49),"")))</f>
        <v/>
      </c>
      <c r="B49" s="7" t="str">
        <f aca="false">IF($L$3&lt;&gt;0,NA(),IF($L49=0,"",IF(COUNTA(INDEX(活動入力!$C$8:$C$57,$L49))&gt;0,INDEX(活動入力!$C$8:$C$57,$L49),"")))</f>
        <v/>
      </c>
      <c r="C49" s="7" t="str">
        <f aca="false">IF($L$3&lt;&gt;0,NA(),IF($L49=0,"",IF(TRUE(),INDEX(活動入力!$D$8:$D$57,$L49),"")))</f>
        <v/>
      </c>
      <c r="D49" s="8" t="str">
        <f aca="false">IF($L$3&lt;&gt;0,NA(),IF($L49=0,"",IF(TRUE(),INDEX(活動入力!$E$8:$E$57,$L49),"")))</f>
        <v/>
      </c>
      <c r="E49" s="9" t="str">
        <f aca="false">IF($L$3&lt;&gt;0,NA(),IF($L49=0,"",IF(TRUE(),INDEX(活動入力!$F$8:$F$57,$L49),"")))</f>
        <v/>
      </c>
      <c r="F49" s="10" t="str">
        <f aca="false">IF($L$3&lt;&gt;0,NA(),IF($L49=0,"",IF(INDEX(活動入力!$E$8:$E$57,$L49)="実施",INDEX(活動入力!$G$8:$G$57,$L49),"")))</f>
        <v/>
      </c>
      <c r="G49" s="10" t="str">
        <f aca="false">IF($L$3&lt;&gt;0,NA(),IF($L49=0,"",IF(INDEX(活動入力!$E$8:$E$57,$L49)="実施",INDEX(活動入力!$H$8:$H$57,$L49),"")))</f>
        <v/>
      </c>
      <c r="H49" s="11" t="str">
        <f aca="false">IF($L$3&lt;&gt;0,NA(),IF($L49=0,"",IF(INDEX(活動入力!$E$8:$E$57,$L49)="実施",INDEX(活動入力!$J$8:$J$57,$L49),"")))</f>
        <v/>
      </c>
      <c r="I49" s="7" t="str">
        <f aca="false">IF($L$3&lt;&gt;0,NA(),IF($L49=0,"",IF(TRUE(),INDEX(活動入力!$B$8:$B$57,$L49),"")))</f>
        <v/>
      </c>
      <c r="J49" s="1"/>
      <c r="K49" s="1"/>
      <c r="L49" s="1" t="n">
        <f aca="false">IFERROR(MATCH(40,活動入力!$K$8:$K$57,0),0)</f>
        <v>0</v>
      </c>
    </row>
    <row r="50" customFormat="false" ht="30" hidden="false" customHeight="true" outlineLevel="0" collapsed="false">
      <c r="A50" s="1" t="str">
        <f aca="false">IF($L$3&lt;&gt;0,NA(),IF($L50=0,"",IF(TRUE(),INDEX(活動入力!$A$8:$A$57,$L50),"")))</f>
        <v/>
      </c>
      <c r="B50" s="7" t="str">
        <f aca="false">IF($L$3&lt;&gt;0,NA(),IF($L50=0,"",IF(COUNTA(INDEX(活動入力!$C$8:$C$57,$L50))&gt;0,INDEX(活動入力!$C$8:$C$57,$L50),"")))</f>
        <v/>
      </c>
      <c r="C50" s="7" t="str">
        <f aca="false">IF($L$3&lt;&gt;0,NA(),IF($L50=0,"",IF(TRUE(),INDEX(活動入力!$D$8:$D$57,$L50),"")))</f>
        <v/>
      </c>
      <c r="D50" s="8" t="str">
        <f aca="false">IF($L$3&lt;&gt;0,NA(),IF($L50=0,"",IF(TRUE(),INDEX(活動入力!$E$8:$E$57,$L50),"")))</f>
        <v/>
      </c>
      <c r="E50" s="9" t="str">
        <f aca="false">IF($L$3&lt;&gt;0,NA(),IF($L50=0,"",IF(TRUE(),INDEX(活動入力!$F$8:$F$57,$L50),"")))</f>
        <v/>
      </c>
      <c r="F50" s="10" t="str">
        <f aca="false">IF($L$3&lt;&gt;0,NA(),IF($L50=0,"",IF(INDEX(活動入力!$E$8:$E$57,$L50)="実施",INDEX(活動入力!$G$8:$G$57,$L50),"")))</f>
        <v/>
      </c>
      <c r="G50" s="10" t="str">
        <f aca="false">IF($L$3&lt;&gt;0,NA(),IF($L50=0,"",IF(INDEX(活動入力!$E$8:$E$57,$L50)="実施",INDEX(活動入力!$H$8:$H$57,$L50),"")))</f>
        <v/>
      </c>
      <c r="H50" s="11" t="str">
        <f aca="false">IF($L$3&lt;&gt;0,NA(),IF($L50=0,"",IF(INDEX(活動入力!$E$8:$E$57,$L50)="実施",INDEX(活動入力!$J$8:$J$57,$L50),"")))</f>
        <v/>
      </c>
      <c r="I50" s="7" t="str">
        <f aca="false">IF($L$3&lt;&gt;0,NA(),IF($L50=0,"",IF(TRUE(),INDEX(活動入力!$B$8:$B$57,$L50),"")))</f>
        <v/>
      </c>
      <c r="J50" s="1"/>
      <c r="K50" s="1"/>
      <c r="L50" s="1" t="n">
        <f aca="false">IFERROR(MATCH(41,活動入力!$K$8:$K$57,0),0)</f>
        <v>0</v>
      </c>
    </row>
    <row r="51" customFormat="false" ht="30" hidden="false" customHeight="true" outlineLevel="0" collapsed="false">
      <c r="A51" s="1" t="str">
        <f aca="false">IF($L$3&lt;&gt;0,NA(),IF($L51=0,"",IF(TRUE(),INDEX(活動入力!$A$8:$A$57,$L51),"")))</f>
        <v/>
      </c>
      <c r="B51" s="7" t="str">
        <f aca="false">IF($L$3&lt;&gt;0,NA(),IF($L51=0,"",IF(COUNTA(INDEX(活動入力!$C$8:$C$57,$L51))&gt;0,INDEX(活動入力!$C$8:$C$57,$L51),"")))</f>
        <v/>
      </c>
      <c r="C51" s="7" t="str">
        <f aca="false">IF($L$3&lt;&gt;0,NA(),IF($L51=0,"",IF(TRUE(),INDEX(活動入力!$D$8:$D$57,$L51),"")))</f>
        <v/>
      </c>
      <c r="D51" s="8" t="str">
        <f aca="false">IF($L$3&lt;&gt;0,NA(),IF($L51=0,"",IF(TRUE(),INDEX(活動入力!$E$8:$E$57,$L51),"")))</f>
        <v/>
      </c>
      <c r="E51" s="9" t="str">
        <f aca="false">IF($L$3&lt;&gt;0,NA(),IF($L51=0,"",IF(TRUE(),INDEX(活動入力!$F$8:$F$57,$L51),"")))</f>
        <v/>
      </c>
      <c r="F51" s="10" t="str">
        <f aca="false">IF($L$3&lt;&gt;0,NA(),IF($L51=0,"",IF(INDEX(活動入力!$E$8:$E$57,$L51)="実施",INDEX(活動入力!$G$8:$G$57,$L51),"")))</f>
        <v/>
      </c>
      <c r="G51" s="10" t="str">
        <f aca="false">IF($L$3&lt;&gt;0,NA(),IF($L51=0,"",IF(INDEX(活動入力!$E$8:$E$57,$L51)="実施",INDEX(活動入力!$H$8:$H$57,$L51),"")))</f>
        <v/>
      </c>
      <c r="H51" s="11" t="str">
        <f aca="false">IF($L$3&lt;&gt;0,NA(),IF($L51=0,"",IF(INDEX(活動入力!$E$8:$E$57,$L51)="実施",INDEX(活動入力!$J$8:$J$57,$L51),"")))</f>
        <v/>
      </c>
      <c r="I51" s="7" t="str">
        <f aca="false">IF($L$3&lt;&gt;0,NA(),IF($L51=0,"",IF(TRUE(),INDEX(活動入力!$B$8:$B$57,$L51),"")))</f>
        <v/>
      </c>
      <c r="J51" s="1"/>
      <c r="K51" s="1"/>
      <c r="L51" s="1" t="n">
        <f aca="false">IFERROR(MATCH(42,活動入力!$K$8:$K$57,0),0)</f>
        <v>0</v>
      </c>
    </row>
    <row r="52" customFormat="false" ht="30" hidden="false" customHeight="true" outlineLevel="0" collapsed="false">
      <c r="A52" s="1" t="str">
        <f aca="false">IF($L$3&lt;&gt;0,NA(),IF($L52=0,"",IF(TRUE(),INDEX(活動入力!$A$8:$A$57,$L52),"")))</f>
        <v/>
      </c>
      <c r="B52" s="7" t="str">
        <f aca="false">IF($L$3&lt;&gt;0,NA(),IF($L52=0,"",IF(COUNTA(INDEX(活動入力!$C$8:$C$57,$L52))&gt;0,INDEX(活動入力!$C$8:$C$57,$L52),"")))</f>
        <v/>
      </c>
      <c r="C52" s="7" t="str">
        <f aca="false">IF($L$3&lt;&gt;0,NA(),IF($L52=0,"",IF(TRUE(),INDEX(活動入力!$D$8:$D$57,$L52),"")))</f>
        <v/>
      </c>
      <c r="D52" s="8" t="str">
        <f aca="false">IF($L$3&lt;&gt;0,NA(),IF($L52=0,"",IF(TRUE(),INDEX(活動入力!$E$8:$E$57,$L52),"")))</f>
        <v/>
      </c>
      <c r="E52" s="9" t="str">
        <f aca="false">IF($L$3&lt;&gt;0,NA(),IF($L52=0,"",IF(TRUE(),INDEX(活動入力!$F$8:$F$57,$L52),"")))</f>
        <v/>
      </c>
      <c r="F52" s="10" t="str">
        <f aca="false">IF($L$3&lt;&gt;0,NA(),IF($L52=0,"",IF(INDEX(活動入力!$E$8:$E$57,$L52)="実施",INDEX(活動入力!$G$8:$G$57,$L52),"")))</f>
        <v/>
      </c>
      <c r="G52" s="10" t="str">
        <f aca="false">IF($L$3&lt;&gt;0,NA(),IF($L52=0,"",IF(INDEX(活動入力!$E$8:$E$57,$L52)="実施",INDEX(活動入力!$H$8:$H$57,$L52),"")))</f>
        <v/>
      </c>
      <c r="H52" s="11" t="str">
        <f aca="false">IF($L$3&lt;&gt;0,NA(),IF($L52=0,"",IF(INDEX(活動入力!$E$8:$E$57,$L52)="実施",INDEX(活動入力!$J$8:$J$57,$L52),"")))</f>
        <v/>
      </c>
      <c r="I52" s="7" t="str">
        <f aca="false">IF($L$3&lt;&gt;0,NA(),IF($L52=0,"",IF(TRUE(),INDEX(活動入力!$B$8:$B$57,$L52),"")))</f>
        <v/>
      </c>
      <c r="J52" s="1"/>
      <c r="K52" s="1"/>
      <c r="L52" s="1" t="n">
        <f aca="false">IFERROR(MATCH(43,活動入力!$K$8:$K$57,0),0)</f>
        <v>0</v>
      </c>
    </row>
    <row r="53" customFormat="false" ht="30" hidden="false" customHeight="true" outlineLevel="0" collapsed="false">
      <c r="A53" s="1" t="str">
        <f aca="false">IF($L$3&lt;&gt;0,NA(),IF($L53=0,"",IF(TRUE(),INDEX(活動入力!$A$8:$A$57,$L53),"")))</f>
        <v/>
      </c>
      <c r="B53" s="7" t="str">
        <f aca="false">IF($L$3&lt;&gt;0,NA(),IF($L53=0,"",IF(COUNTA(INDEX(活動入力!$C$8:$C$57,$L53))&gt;0,INDEX(活動入力!$C$8:$C$57,$L53),"")))</f>
        <v/>
      </c>
      <c r="C53" s="7" t="str">
        <f aca="false">IF($L$3&lt;&gt;0,NA(),IF($L53=0,"",IF(TRUE(),INDEX(活動入力!$D$8:$D$57,$L53),"")))</f>
        <v/>
      </c>
      <c r="D53" s="8" t="str">
        <f aca="false">IF($L$3&lt;&gt;0,NA(),IF($L53=0,"",IF(TRUE(),INDEX(活動入力!$E$8:$E$57,$L53),"")))</f>
        <v/>
      </c>
      <c r="E53" s="9" t="str">
        <f aca="false">IF($L$3&lt;&gt;0,NA(),IF($L53=0,"",IF(TRUE(),INDEX(活動入力!$F$8:$F$57,$L53),"")))</f>
        <v/>
      </c>
      <c r="F53" s="10" t="str">
        <f aca="false">IF($L$3&lt;&gt;0,NA(),IF($L53=0,"",IF(INDEX(活動入力!$E$8:$E$57,$L53)="実施",INDEX(活動入力!$G$8:$G$57,$L53),"")))</f>
        <v/>
      </c>
      <c r="G53" s="10" t="str">
        <f aca="false">IF($L$3&lt;&gt;0,NA(),IF($L53=0,"",IF(INDEX(活動入力!$E$8:$E$57,$L53)="実施",INDEX(活動入力!$H$8:$H$57,$L53),"")))</f>
        <v/>
      </c>
      <c r="H53" s="11" t="str">
        <f aca="false">IF($L$3&lt;&gt;0,NA(),IF($L53=0,"",IF(INDEX(活動入力!$E$8:$E$57,$L53)="実施",INDEX(活動入力!$J$8:$J$57,$L53),"")))</f>
        <v/>
      </c>
      <c r="I53" s="7" t="str">
        <f aca="false">IF($L$3&lt;&gt;0,NA(),IF($L53=0,"",IF(TRUE(),INDEX(活動入力!$B$8:$B$57,$L53),"")))</f>
        <v/>
      </c>
      <c r="J53" s="1"/>
      <c r="K53" s="1"/>
      <c r="L53" s="1" t="n">
        <f aca="false">IFERROR(MATCH(44,活動入力!$K$8:$K$57,0),0)</f>
        <v>0</v>
      </c>
    </row>
    <row r="54" customFormat="false" ht="30" hidden="false" customHeight="true" outlineLevel="0" collapsed="false">
      <c r="A54" s="1" t="str">
        <f aca="false">IF($L$3&lt;&gt;0,NA(),IF($L54=0,"",IF(TRUE(),INDEX(活動入力!$A$8:$A$57,$L54),"")))</f>
        <v/>
      </c>
      <c r="B54" s="7" t="str">
        <f aca="false">IF($L$3&lt;&gt;0,NA(),IF($L54=0,"",IF(COUNTA(INDEX(活動入力!$C$8:$C$57,$L54))&gt;0,INDEX(活動入力!$C$8:$C$57,$L54),"")))</f>
        <v/>
      </c>
      <c r="C54" s="7" t="str">
        <f aca="false">IF($L$3&lt;&gt;0,NA(),IF($L54=0,"",IF(TRUE(),INDEX(活動入力!$D$8:$D$57,$L54),"")))</f>
        <v/>
      </c>
      <c r="D54" s="8" t="str">
        <f aca="false">IF($L$3&lt;&gt;0,NA(),IF($L54=0,"",IF(TRUE(),INDEX(活動入力!$E$8:$E$57,$L54),"")))</f>
        <v/>
      </c>
      <c r="E54" s="9" t="str">
        <f aca="false">IF($L$3&lt;&gt;0,NA(),IF($L54=0,"",IF(TRUE(),INDEX(活動入力!$F$8:$F$57,$L54),"")))</f>
        <v/>
      </c>
      <c r="F54" s="10" t="str">
        <f aca="false">IF($L$3&lt;&gt;0,NA(),IF($L54=0,"",IF(INDEX(活動入力!$E$8:$E$57,$L54)="実施",INDEX(活動入力!$G$8:$G$57,$L54),"")))</f>
        <v/>
      </c>
      <c r="G54" s="10" t="str">
        <f aca="false">IF($L$3&lt;&gt;0,NA(),IF($L54=0,"",IF(INDEX(活動入力!$E$8:$E$57,$L54)="実施",INDEX(活動入力!$H$8:$H$57,$L54),"")))</f>
        <v/>
      </c>
      <c r="H54" s="11" t="str">
        <f aca="false">IF($L$3&lt;&gt;0,NA(),IF($L54=0,"",IF(INDEX(活動入力!$E$8:$E$57,$L54)="実施",INDEX(活動入力!$J$8:$J$57,$L54),"")))</f>
        <v/>
      </c>
      <c r="I54" s="7" t="str">
        <f aca="false">IF($L$3&lt;&gt;0,NA(),IF($L54=0,"",IF(TRUE(),INDEX(活動入力!$B$8:$B$57,$L54),"")))</f>
        <v/>
      </c>
      <c r="J54" s="1"/>
      <c r="K54" s="1"/>
      <c r="L54" s="1" t="n">
        <f aca="false">IFERROR(MATCH(45,活動入力!$K$8:$K$57,0),0)</f>
        <v>0</v>
      </c>
    </row>
    <row r="55" customFormat="false" ht="30" hidden="false" customHeight="true" outlineLevel="0" collapsed="false">
      <c r="A55" s="1" t="str">
        <f aca="false">IF($L$3&lt;&gt;0,NA(),IF($L55=0,"",IF(TRUE(),INDEX(活動入力!$A$8:$A$57,$L55),"")))</f>
        <v/>
      </c>
      <c r="B55" s="7" t="str">
        <f aca="false">IF($L$3&lt;&gt;0,NA(),IF($L55=0,"",IF(COUNTA(INDEX(活動入力!$C$8:$C$57,$L55))&gt;0,INDEX(活動入力!$C$8:$C$57,$L55),"")))</f>
        <v/>
      </c>
      <c r="C55" s="7" t="str">
        <f aca="false">IF($L$3&lt;&gt;0,NA(),IF($L55=0,"",IF(TRUE(),INDEX(活動入力!$D$8:$D$57,$L55),"")))</f>
        <v/>
      </c>
      <c r="D55" s="8" t="str">
        <f aca="false">IF($L$3&lt;&gt;0,NA(),IF($L55=0,"",IF(TRUE(),INDEX(活動入力!$E$8:$E$57,$L55),"")))</f>
        <v/>
      </c>
      <c r="E55" s="9" t="str">
        <f aca="false">IF($L$3&lt;&gt;0,NA(),IF($L55=0,"",IF(TRUE(),INDEX(活動入力!$F$8:$F$57,$L55),"")))</f>
        <v/>
      </c>
      <c r="F55" s="10" t="str">
        <f aca="false">IF($L$3&lt;&gt;0,NA(),IF($L55=0,"",IF(INDEX(活動入力!$E$8:$E$57,$L55)="実施",INDEX(活動入力!$G$8:$G$57,$L55),"")))</f>
        <v/>
      </c>
      <c r="G55" s="10" t="str">
        <f aca="false">IF($L$3&lt;&gt;0,NA(),IF($L55=0,"",IF(INDEX(活動入力!$E$8:$E$57,$L55)="実施",INDEX(活動入力!$H$8:$H$57,$L55),"")))</f>
        <v/>
      </c>
      <c r="H55" s="11" t="str">
        <f aca="false">IF($L$3&lt;&gt;0,NA(),IF($L55=0,"",IF(INDEX(活動入力!$E$8:$E$57,$L55)="実施",INDEX(活動入力!$J$8:$J$57,$L55),"")))</f>
        <v/>
      </c>
      <c r="I55" s="7" t="str">
        <f aca="false">IF($L$3&lt;&gt;0,NA(),IF($L55=0,"",IF(TRUE(),INDEX(活動入力!$B$8:$B$57,$L55),"")))</f>
        <v/>
      </c>
      <c r="J55" s="1"/>
      <c r="K55" s="1"/>
      <c r="L55" s="1" t="n">
        <f aca="false">IFERROR(MATCH(46,活動入力!$K$8:$K$57,0),0)</f>
        <v>0</v>
      </c>
    </row>
    <row r="56" customFormat="false" ht="30" hidden="false" customHeight="true" outlineLevel="0" collapsed="false">
      <c r="A56" s="1" t="str">
        <f aca="false">IF($L$3&lt;&gt;0,NA(),IF($L56=0,"",IF(TRUE(),INDEX(活動入力!$A$8:$A$57,$L56),"")))</f>
        <v/>
      </c>
      <c r="B56" s="7" t="str">
        <f aca="false">IF($L$3&lt;&gt;0,NA(),IF($L56=0,"",IF(COUNTA(INDEX(活動入力!$C$8:$C$57,$L56))&gt;0,INDEX(活動入力!$C$8:$C$57,$L56),"")))</f>
        <v/>
      </c>
      <c r="C56" s="7" t="str">
        <f aca="false">IF($L$3&lt;&gt;0,NA(),IF($L56=0,"",IF(TRUE(),INDEX(活動入力!$D$8:$D$57,$L56),"")))</f>
        <v/>
      </c>
      <c r="D56" s="8" t="str">
        <f aca="false">IF($L$3&lt;&gt;0,NA(),IF($L56=0,"",IF(TRUE(),INDEX(活動入力!$E$8:$E$57,$L56),"")))</f>
        <v/>
      </c>
      <c r="E56" s="9" t="str">
        <f aca="false">IF($L$3&lt;&gt;0,NA(),IF($L56=0,"",IF(TRUE(),INDEX(活動入力!$F$8:$F$57,$L56),"")))</f>
        <v/>
      </c>
      <c r="F56" s="10" t="str">
        <f aca="false">IF($L$3&lt;&gt;0,NA(),IF($L56=0,"",IF(INDEX(活動入力!$E$8:$E$57,$L56)="実施",INDEX(活動入力!$G$8:$G$57,$L56),"")))</f>
        <v/>
      </c>
      <c r="G56" s="10" t="str">
        <f aca="false">IF($L$3&lt;&gt;0,NA(),IF($L56=0,"",IF(INDEX(活動入力!$E$8:$E$57,$L56)="実施",INDEX(活動入力!$H$8:$H$57,$L56),"")))</f>
        <v/>
      </c>
      <c r="H56" s="11" t="str">
        <f aca="false">IF($L$3&lt;&gt;0,NA(),IF($L56=0,"",IF(INDEX(活動入力!$E$8:$E$57,$L56)="実施",INDEX(活動入力!$J$8:$J$57,$L56),"")))</f>
        <v/>
      </c>
      <c r="I56" s="7" t="str">
        <f aca="false">IF($L$3&lt;&gt;0,NA(),IF($L56=0,"",IF(TRUE(),INDEX(活動入力!$B$8:$B$57,$L56),"")))</f>
        <v/>
      </c>
      <c r="J56" s="1"/>
      <c r="K56" s="1"/>
      <c r="L56" s="1" t="n">
        <f aca="false">IFERROR(MATCH(47,活動入力!$K$8:$K$57,0),0)</f>
        <v>0</v>
      </c>
    </row>
    <row r="57" customFormat="false" ht="30" hidden="false" customHeight="true" outlineLevel="0" collapsed="false">
      <c r="A57" s="1" t="str">
        <f aca="false">IF($L$3&lt;&gt;0,NA(),IF($L57=0,"",IF(TRUE(),INDEX(活動入力!$A$8:$A$57,$L57),"")))</f>
        <v/>
      </c>
      <c r="B57" s="7" t="str">
        <f aca="false">IF($L$3&lt;&gt;0,NA(),IF($L57=0,"",IF(COUNTA(INDEX(活動入力!$C$8:$C$57,$L57))&gt;0,INDEX(活動入力!$C$8:$C$57,$L57),"")))</f>
        <v/>
      </c>
      <c r="C57" s="7" t="str">
        <f aca="false">IF($L$3&lt;&gt;0,NA(),IF($L57=0,"",IF(TRUE(),INDEX(活動入力!$D$8:$D$57,$L57),"")))</f>
        <v/>
      </c>
      <c r="D57" s="8" t="str">
        <f aca="false">IF($L$3&lt;&gt;0,NA(),IF($L57=0,"",IF(TRUE(),INDEX(活動入力!$E$8:$E$57,$L57),"")))</f>
        <v/>
      </c>
      <c r="E57" s="9" t="str">
        <f aca="false">IF($L$3&lt;&gt;0,NA(),IF($L57=0,"",IF(TRUE(),INDEX(活動入力!$F$8:$F$57,$L57),"")))</f>
        <v/>
      </c>
      <c r="F57" s="10" t="str">
        <f aca="false">IF($L$3&lt;&gt;0,NA(),IF($L57=0,"",IF(INDEX(活動入力!$E$8:$E$57,$L57)="実施",INDEX(活動入力!$G$8:$G$57,$L57),"")))</f>
        <v/>
      </c>
      <c r="G57" s="10" t="str">
        <f aca="false">IF($L$3&lt;&gt;0,NA(),IF($L57=0,"",IF(INDEX(活動入力!$E$8:$E$57,$L57)="実施",INDEX(活動入力!$H$8:$H$57,$L57),"")))</f>
        <v/>
      </c>
      <c r="H57" s="11" t="str">
        <f aca="false">IF($L$3&lt;&gt;0,NA(),IF($L57=0,"",IF(INDEX(活動入力!$E$8:$E$57,$L57)="実施",INDEX(活動入力!$J$8:$J$57,$L57),"")))</f>
        <v/>
      </c>
      <c r="I57" s="7" t="str">
        <f aca="false">IF($L$3&lt;&gt;0,NA(),IF($L57=0,"",IF(TRUE(),INDEX(活動入力!$B$8:$B$57,$L57),"")))</f>
        <v/>
      </c>
      <c r="J57" s="1"/>
      <c r="K57" s="1"/>
      <c r="L57" s="1" t="n">
        <f aca="false">IFERROR(MATCH(48,活動入力!$K$8:$K$57,0),0)</f>
        <v>0</v>
      </c>
    </row>
    <row r="58" customFormat="false" ht="30" hidden="false" customHeight="true" outlineLevel="0" collapsed="false">
      <c r="A58" s="1" t="str">
        <f aca="false">IF($L$3&lt;&gt;0,NA(),IF($L58=0,"",IF(TRUE(),INDEX(活動入力!$A$8:$A$57,$L58),"")))</f>
        <v/>
      </c>
      <c r="B58" s="7" t="str">
        <f aca="false">IF($L$3&lt;&gt;0,NA(),IF($L58=0,"",IF(COUNTA(INDEX(活動入力!$C$8:$C$57,$L58))&gt;0,INDEX(活動入力!$C$8:$C$57,$L58),"")))</f>
        <v/>
      </c>
      <c r="C58" s="7" t="str">
        <f aca="false">IF($L$3&lt;&gt;0,NA(),IF($L58=0,"",IF(TRUE(),INDEX(活動入力!$D$8:$D$57,$L58),"")))</f>
        <v/>
      </c>
      <c r="D58" s="8" t="str">
        <f aca="false">IF($L$3&lt;&gt;0,NA(),IF($L58=0,"",IF(TRUE(),INDEX(活動入力!$E$8:$E$57,$L58),"")))</f>
        <v/>
      </c>
      <c r="E58" s="9" t="str">
        <f aca="false">IF($L$3&lt;&gt;0,NA(),IF($L58=0,"",IF(TRUE(),INDEX(活動入力!$F$8:$F$57,$L58),"")))</f>
        <v/>
      </c>
      <c r="F58" s="10" t="str">
        <f aca="false">IF($L$3&lt;&gt;0,NA(),IF($L58=0,"",IF(INDEX(活動入力!$E$8:$E$57,$L58)="実施",INDEX(活動入力!$G$8:$G$57,$L58),"")))</f>
        <v/>
      </c>
      <c r="G58" s="10" t="str">
        <f aca="false">IF($L$3&lt;&gt;0,NA(),IF($L58=0,"",IF(INDEX(活動入力!$E$8:$E$57,$L58)="実施",INDEX(活動入力!$H$8:$H$57,$L58),"")))</f>
        <v/>
      </c>
      <c r="H58" s="11" t="str">
        <f aca="false">IF($L$3&lt;&gt;0,NA(),IF($L58=0,"",IF(INDEX(活動入力!$E$8:$E$57,$L58)="実施",INDEX(活動入力!$J$8:$J$57,$L58),"")))</f>
        <v/>
      </c>
      <c r="I58" s="7" t="str">
        <f aca="false">IF($L$3&lt;&gt;0,NA(),IF($L58=0,"",IF(TRUE(),INDEX(活動入力!$B$8:$B$57,$L58),"")))</f>
        <v/>
      </c>
      <c r="J58" s="1"/>
      <c r="K58" s="1"/>
      <c r="L58" s="1" t="n">
        <f aca="false">IFERROR(MATCH(49,活動入力!$K$8:$K$57,0),0)</f>
        <v>0</v>
      </c>
    </row>
    <row r="59" customFormat="false" ht="30" hidden="false" customHeight="true" outlineLevel="0" collapsed="false">
      <c r="A59" s="1" t="str">
        <f aca="false">IF($L$3&lt;&gt;0,NA(),IF($L59=0,"",IF(TRUE(),INDEX(活動入力!$A$8:$A$57,$L59),"")))</f>
        <v/>
      </c>
      <c r="B59" s="7" t="str">
        <f aca="false">IF($L$3&lt;&gt;0,NA(),IF($L59=0,"",IF(COUNTA(INDEX(活動入力!$C$8:$C$57,$L59))&gt;0,INDEX(活動入力!$C$8:$C$57,$L59),"")))</f>
        <v/>
      </c>
      <c r="C59" s="7" t="str">
        <f aca="false">IF($L$3&lt;&gt;0,NA(),IF($L59=0,"",IF(TRUE(),INDEX(活動入力!$D$8:$D$57,$L59),"")))</f>
        <v/>
      </c>
      <c r="D59" s="8" t="str">
        <f aca="false">IF($L$3&lt;&gt;0,NA(),IF($L59=0,"",IF(TRUE(),INDEX(活動入力!$E$8:$E$57,$L59),"")))</f>
        <v/>
      </c>
      <c r="E59" s="9" t="str">
        <f aca="false">IF($L$3&lt;&gt;0,NA(),IF($L59=0,"",IF(TRUE(),INDEX(活動入力!$F$8:$F$57,$L59),"")))</f>
        <v/>
      </c>
      <c r="F59" s="10" t="str">
        <f aca="false">IF($L$3&lt;&gt;0,NA(),IF($L59=0,"",IF(INDEX(活動入力!$E$8:$E$57,$L59)="実施",INDEX(活動入力!$G$8:$G$57,$L59),"")))</f>
        <v/>
      </c>
      <c r="G59" s="10" t="str">
        <f aca="false">IF($L$3&lt;&gt;0,NA(),IF($L59=0,"",IF(INDEX(活動入力!$E$8:$E$57,$L59)="実施",INDEX(活動入力!$H$8:$H$57,$L59),"")))</f>
        <v/>
      </c>
      <c r="H59" s="11" t="str">
        <f aca="false">IF($L$3&lt;&gt;0,NA(),IF($L59=0,"",IF(INDEX(活動入力!$E$8:$E$57,$L59)="実施",INDEX(活動入力!$J$8:$J$57,$L59),"")))</f>
        <v/>
      </c>
      <c r="I59" s="7" t="str">
        <f aca="false">IF($L$3&lt;&gt;0,NA(),IF($L59=0,"",IF(TRUE(),INDEX(活動入力!$B$8:$B$57,$L59),"")))</f>
        <v/>
      </c>
      <c r="J59" s="1"/>
      <c r="K59" s="1"/>
      <c r="L59" s="1" t="n">
        <f aca="false">IFERROR(MATCH(50,活動入力!$K$8:$K$57,0),0)</f>
        <v>0</v>
      </c>
    </row>
  </sheetData>
  <mergeCells count="1">
    <mergeCell ref="A2:I2"/>
  </mergeCells>
  <conditionalFormatting sqref="H5">
    <cfRule type="expression" priority="2" aboveAverage="0" equalAverage="0" bottom="0" percent="0" rank="0" text="" dxfId="0">
      <formula>$H$5="判定保留"</formula>
    </cfRule>
  </conditionalFormatting>
  <conditionalFormatting sqref="D10:D59">
    <cfRule type="expression" priority="3" aboveAverage="0" equalAverage="0" bottom="0" percent="0" rank="0" text="" dxfId="1">
      <formula>$D10="未確認"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9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8" min="7" style="0" width="27"/>
    <col collapsed="false" customWidth="true" hidden="false" outlineLevel="0" max="11" min="9" style="0" width="20"/>
    <col collapsed="false" customWidth="true" hidden="false" outlineLevel="0" max="12" min="12" style="0" width="43"/>
    <col collapsed="false" customWidth="true" hidden="false" outlineLevel="0" max="13" min="13" style="0" width="15"/>
    <col collapsed="false" customWidth="true" hidden="false" outlineLevel="0" max="14" min="14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30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</row>
    <row r="3" customFormat="false" ht="23" hidden="false" customHeight="true" outlineLevel="0" collapsed="false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23" hidden="false" customHeight="true" outlineLevel="0" collapsed="false">
      <c r="A5" s="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38" hidden="false" customHeight="true" outlineLevel="0" collapsed="false">
      <c r="A7" s="6" t="s">
        <v>21</v>
      </c>
      <c r="B7" s="6" t="s">
        <v>33</v>
      </c>
      <c r="C7" s="6" t="s">
        <v>34</v>
      </c>
      <c r="D7" s="6" t="s">
        <v>23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  <c r="N7" s="6" t="s">
        <v>40</v>
      </c>
    </row>
    <row r="8" customFormat="false" ht="30" hidden="false" customHeight="true" outlineLevel="0" collapsed="false">
      <c r="A8" s="4" t="s">
        <v>41</v>
      </c>
      <c r="B8" s="4" t="s">
        <v>5</v>
      </c>
      <c r="C8" s="4" t="s">
        <v>42</v>
      </c>
      <c r="D8" s="12" t="s">
        <v>43</v>
      </c>
      <c r="E8" s="12" t="s">
        <v>44</v>
      </c>
      <c r="F8" s="3" t="n">
        <v>46311</v>
      </c>
      <c r="G8" s="13" t="n">
        <v>46311.375</v>
      </c>
      <c r="H8" s="13" t="n">
        <v>46311.3958333333</v>
      </c>
      <c r="I8" s="3" t="n">
        <v>46311</v>
      </c>
      <c r="J8" s="1" t="n">
        <f aca="false">IF(L8="","",IF(M8&lt;&gt;0,NA(),IF(E8="実施",ROUND((H8-G8)*1440,0),"")))</f>
        <v>30</v>
      </c>
      <c r="K8" s="1" t="n">
        <f aca="false">IF(L8="","",IF(M8&lt;&gt;0,NA(),IF(AND(B8=日報!$E$3,F8=日報!$B$3),COUNTIFS($B$8:B8,B8,$F$8:F8,F8),0)))</f>
        <v>1</v>
      </c>
      <c r="L8" s="1" t="str">
        <f aca="false">IF(COUNTA(A8:I8)=0,"",IF(NOT(AND(ISTEXT(A8),LEN(A8)=8,EXACT(LEFT(A8,4),"ACT-"),ISNUMBER(FIND(MID(A8,5,1)&amp;"x","0x1x2x3x4x5x6x7x8x9x")),ISNUMBER(FIND(MID(A8,6,1)&amp;"x","0x1x2x3x4x5x6x7x8x9x")),ISNUMBER(FIND(MID(A8,7,1)&amp;"x","0x1x2x3x4x5x6x7x8x9x")),ISNUMBER(FIND(MID(A8,8,1)&amp;"x","0x1x2x3x4x5x6x7x8x9x")))),"活動IDはACT-と半角数字4桁",IF(COUNTIFS($A$8:$A$57,A8)&gt;1,"活動IDが重複",IF(NOT(AND(ISTEXT(B8),LEN(B8)=8,EXACT(LEFT(B8,4),"STF-"),ISNUMBER(FIND(MID(B8,5,1)&amp;"x","0x1x2x3x4x5x6x7x8x9x")),ISNUMBER(FIND(MID(B8,6,1)&amp;"x","0x1x2x3x4x5x6x7x8x9x")),ISNUMBER(FIND(MID(B8,7,1)&amp;"x","0x1x2x3x4x5x6x7x8x9x")),ISNUMBER(FIND(MID(B8,8,1)&amp;"x","0x1x2x3x4x5x6x7x8x9x")))),"担当IDの形式を確認",IF(COUNTIFS(登録ID!$F$8:$F$27,B8)&lt;&gt;1,"担当が未登録/重複",IF(AND(COUNTA(C8)&gt;0,NOT(AND(ISTEXT(C8),LEN(C8)=8,EXACT(LEFT(C8,4),"CUS-"),ISNUMBER(FIND(MID(C8,5,1)&amp;"x","0x1x2x3x4x5x6x7x8x9x")),ISNUMBER(FIND(MID(C8,6,1)&amp;"x","0x1x2x3x4x5x6x7x8x9x")),ISNUMBER(FIND(MID(C8,7,1)&amp;"x","0x1x2x3x4x5x6x7x8x9x")),ISNUMBER(FIND(MID(C8,8,1)&amp;"x","0x1x2x3x4x5x6x7x8x9x"))))),"顧客IDの形式を確認",IF(AND(COUNTA(C8)&gt;0,COUNTIFS(登録ID!$A$8:$A$57,C8)&lt;&gt;1),"顧客が未登録/重複",IF(NOT(OR(D8="訪問",D8="オンライン",D8="電話",D8="メール",D8="事務",D8="その他")),"活動種別を確認",IF(NOT(OR(E8="実施",E8="中止",E8="未確認")),"実施区分を確認",IF(NOT(IF(ISNUMBER(F8),AND(F8&gt;=43831,F8&lt;73051,F8=INT(F8)),FALSE())),"活動日は時刻なしで必須",IF(NOT(IF(ISNUMBER(I8),AND(I8&gt;=43831,I8&lt;73051,I8=INT(I8)),FALSE())),"記録確認日は時刻なしで必須",IF(OR(F8&gt;I8,I8&gt;日報!$H$3),"活動日≦確認日≦基準日を確認",IF(AND(E8="実施",NOT(AND(IF(ISNUMBER(G8),AND(G8&gt;=43831,G8&lt;73051,ABS(G8*1440-ROUND(G8*1440,0))&lt;0.00001),FALSE()),IF(ISNUMBER(H8),AND(H8&gt;=43831,H8&lt;73051,ABS(H8*1440-ROUND(H8*1440,0))&lt;0.00001),FALSE())))),"実施は分単位の開始/終了日時が必須",IF(AND(E8&lt;&gt;"実施",COUNTA(G8:H8)&gt;0),"中止/未確認の開始/終了は空欄",IF(AND(E8="実施",OR(G8&lt;F8,G8&gt;=F8+1,H8&lt;=G8,H8&gt;F8+1,H8&gt;=I8+1)),"時間の順序・活動日/確認日を確認",IF(AND(E8="実施",COUNTIFS($B$8:$B$57,B8,$E$8:$E$57,"実施",$G$8:$G$57,"&lt;"&amp;H8,$H$8:$H$57,"&gt;"&amp;G8)&gt;1),"同じ担当の実施時間が重複","確認済み"))))))))))))))))</f>
        <v>確認済み</v>
      </c>
      <c r="M8" s="1" t="n">
        <f aca="false">IF(L8="","",IF(L8="確認済み",0,1))</f>
        <v>0</v>
      </c>
      <c r="N8" s="1" t="n">
        <f aca="false">IF(COUNTA(A8:I8)=0,IF(AND(L8="",M8="",J8="",K8=""),0,1),IF(NOT(AND(ISTEXT(L8),L8=IF(COUNTA(A8:I8)=0,"",IF(NOT(AND(ISTEXT(A8),LEN(A8)=8,EXACT(LEFT(A8,4),"ACT-"),ISNUMBER(FIND(MID(A8,5,1)&amp;"x","0x1x2x3x4x5x6x7x8x9x")),ISNUMBER(FIND(MID(A8,6,1)&amp;"x","0x1x2x3x4x5x6x7x8x9x")),ISNUMBER(FIND(MID(A8,7,1)&amp;"x","0x1x2x3x4x5x6x7x8x9x")),ISNUMBER(FIND(MID(A8,8,1)&amp;"x","0x1x2x3x4x5x6x7x8x9x")))),"活動IDはACT-と半角数字4桁",IF(COUNTIFS($A$8:$A$57,A8)&gt;1,"活動IDが重複",IF(NOT(AND(ISTEXT(B8),LEN(B8)=8,EXACT(LEFT(B8,4),"STF-"),ISNUMBER(FIND(MID(B8,5,1)&amp;"x","0x1x2x3x4x5x6x7x8x9x")),ISNUMBER(FIND(MID(B8,6,1)&amp;"x","0x1x2x3x4x5x6x7x8x9x")),ISNUMBER(FIND(MID(B8,7,1)&amp;"x","0x1x2x3x4x5x6x7x8x9x")),ISNUMBER(FIND(MID(B8,8,1)&amp;"x","0x1x2x3x4x5x6x7x8x9x")))),"担当IDの形式を確認",IF(COUNTIFS(登録ID!$F$8:$F$27,B8)&lt;&gt;1,"担当が未登録/重複",IF(AND(COUNTA(C8)&gt;0,NOT(AND(ISTEXT(C8),LEN(C8)=8,EXACT(LEFT(C8,4),"CUS-"),ISNUMBER(FIND(MID(C8,5,1)&amp;"x","0x1x2x3x4x5x6x7x8x9x")),ISNUMBER(FIND(MID(C8,6,1)&amp;"x","0x1x2x3x4x5x6x7x8x9x")),ISNUMBER(FIND(MID(C8,7,1)&amp;"x","0x1x2x3x4x5x6x7x8x9x")),ISNUMBER(FIND(MID(C8,8,1)&amp;"x","0x1x2x3x4x5x6x7x8x9x"))))),"顧客IDの形式を確認",IF(AND(COUNTA(C8)&gt;0,COUNTIFS(登録ID!$A$8:$A$57,C8)&lt;&gt;1),"顧客が未登録/重複",IF(NOT(OR(D8="訪問",D8="オンライン",D8="電話",D8="メール",D8="事務",D8="その他")),"活動種別を確認",IF(NOT(OR(E8="実施",E8="中止",E8="未確認")),"実施区分を確認",IF(NOT(IF(ISNUMBER(F8),AND(F8&gt;=43831,F8&lt;73051,F8=INT(F8)),FALSE())),"活動日は時刻なしで必須",IF(NOT(IF(ISNUMBER(I8),AND(I8&gt;=43831,I8&lt;73051,I8=INT(I8)),FALSE())),"記録確認日は時刻なしで必須",IF(OR(F8&gt;I8,I8&gt;日報!$H$3),"活動日≦確認日≦基準日を確認",IF(AND(E8="実施",NOT(AND(IF(ISNUMBER(G8),AND(G8&gt;=43831,G8&lt;73051,ABS(G8*1440-ROUND(G8*1440,0))&lt;0.00001),FALSE()),IF(ISNUMBER(H8),AND(H8&gt;=43831,H8&lt;73051,ABS(H8*1440-ROUND(H8*1440,0))&lt;0.00001),FALSE())))),"実施は分単位の開始/終了日時が必須",IF(AND(E8&lt;&gt;"実施",COUNTA(G8:H8)&gt;0),"中止/未確認の開始/終了は空欄",IF(AND(E8="実施",OR(G8&lt;F8,G8&gt;=F8+1,H8&lt;=G8,H8&gt;F8+1,H8&gt;=I8+1)),"時間の順序・活動日/確認日を確認",IF(AND(E8="実施",COUNTIFS($B$8:$B$57,B8,$E$8:$E$57,"実施",$G$8:$G$57,"&lt;"&amp;H8,$H$8:$H$57,"&gt;"&amp;G8)&gt;1),"同じ担当の実施時間が重複","確認済み")))))))))))))))),ISNUMBER(M8),M8=IF(L8="確認済み",0,1))),1,IF(M8&lt;&gt;0,0,IF(AND(IF(E8="実施",ISNUMBER(J8),ISTEXT(J8)),J8=IF(E8="実施",ROUND((H8-G8)*1440,0),""),ISNUMBER(K8),K8=IF(AND(B8=日報!$E$3,F8=日報!$B$3),COUNTIFS($B$8:B8,B8,$F$8:F8,F8),0)),0,1))))</f>
        <v>0</v>
      </c>
    </row>
    <row r="9" customFormat="false" ht="30" hidden="false" customHeight="true" outlineLevel="0" collapsed="false">
      <c r="A9" s="4" t="s">
        <v>45</v>
      </c>
      <c r="B9" s="4" t="s">
        <v>5</v>
      </c>
      <c r="C9" s="4" t="s">
        <v>42</v>
      </c>
      <c r="D9" s="12" t="s">
        <v>46</v>
      </c>
      <c r="E9" s="12" t="s">
        <v>44</v>
      </c>
      <c r="F9" s="3" t="n">
        <v>46311</v>
      </c>
      <c r="G9" s="13" t="n">
        <v>46311.3958333333</v>
      </c>
      <c r="H9" s="13" t="n">
        <v>46311.3965277778</v>
      </c>
      <c r="I9" s="3" t="n">
        <v>46311</v>
      </c>
      <c r="J9" s="1" t="n">
        <f aca="false">IF(L9="","",IF(M9&lt;&gt;0,NA(),IF(E9="実施",ROUND((H9-G9)*1440,0),"")))</f>
        <v>1</v>
      </c>
      <c r="K9" s="1" t="n">
        <f aca="false">IF(L9="","",IF(M9&lt;&gt;0,NA(),IF(AND(B9=日報!$E$3,F9=日報!$B$3),COUNTIFS($B$8:B9,B9,$F$8:F9,F9),0)))</f>
        <v>2</v>
      </c>
      <c r="L9" s="1" t="str">
        <f aca="false">IF(COUNTA(A9:I9)=0,"",IF(NOT(AND(ISTEXT(A9),LEN(A9)=8,EXACT(LEFT(A9,4),"ACT-"),ISNUMBER(FIND(MID(A9,5,1)&amp;"x","0x1x2x3x4x5x6x7x8x9x")),ISNUMBER(FIND(MID(A9,6,1)&amp;"x","0x1x2x3x4x5x6x7x8x9x")),ISNUMBER(FIND(MID(A9,7,1)&amp;"x","0x1x2x3x4x5x6x7x8x9x")),ISNUMBER(FIND(MID(A9,8,1)&amp;"x","0x1x2x3x4x5x6x7x8x9x")))),"活動IDはACT-と半角数字4桁",IF(COUNTIFS($A$8:$A$57,A9)&gt;1,"活動IDが重複",IF(NOT(AND(ISTEXT(B9),LEN(B9)=8,EXACT(LEFT(B9,4),"STF-"),ISNUMBER(FIND(MID(B9,5,1)&amp;"x","0x1x2x3x4x5x6x7x8x9x")),ISNUMBER(FIND(MID(B9,6,1)&amp;"x","0x1x2x3x4x5x6x7x8x9x")),ISNUMBER(FIND(MID(B9,7,1)&amp;"x","0x1x2x3x4x5x6x7x8x9x")),ISNUMBER(FIND(MID(B9,8,1)&amp;"x","0x1x2x3x4x5x6x7x8x9x")))),"担当IDの形式を確認",IF(COUNTIFS(登録ID!$F$8:$F$27,B9)&lt;&gt;1,"担当が未登録/重複",IF(AND(COUNTA(C9)&gt;0,NOT(AND(ISTEXT(C9),LEN(C9)=8,EXACT(LEFT(C9,4),"CUS-"),ISNUMBER(FIND(MID(C9,5,1)&amp;"x","0x1x2x3x4x5x6x7x8x9x")),ISNUMBER(FIND(MID(C9,6,1)&amp;"x","0x1x2x3x4x5x6x7x8x9x")),ISNUMBER(FIND(MID(C9,7,1)&amp;"x","0x1x2x3x4x5x6x7x8x9x")),ISNUMBER(FIND(MID(C9,8,1)&amp;"x","0x1x2x3x4x5x6x7x8x9x"))))),"顧客IDの形式を確認",IF(AND(COUNTA(C9)&gt;0,COUNTIFS(登録ID!$A$8:$A$57,C9)&lt;&gt;1),"顧客が未登録/重複",IF(NOT(OR(D9="訪問",D9="オンライン",D9="電話",D9="メール",D9="事務",D9="その他")),"活動種別を確認",IF(NOT(OR(E9="実施",E9="中止",E9="未確認")),"実施区分を確認",IF(NOT(IF(ISNUMBER(F9),AND(F9&gt;=43831,F9&lt;73051,F9=INT(F9)),FALSE())),"活動日は時刻なしで必須",IF(NOT(IF(ISNUMBER(I9),AND(I9&gt;=43831,I9&lt;73051,I9=INT(I9)),FALSE())),"記録確認日は時刻なしで必須",IF(OR(F9&gt;I9,I9&gt;日報!$H$3),"活動日≦確認日≦基準日を確認",IF(AND(E9="実施",NOT(AND(IF(ISNUMBER(G9),AND(G9&gt;=43831,G9&lt;73051,ABS(G9*1440-ROUND(G9*1440,0))&lt;0.00001),FALSE()),IF(ISNUMBER(H9),AND(H9&gt;=43831,H9&lt;73051,ABS(H9*1440-ROUND(H9*1440,0))&lt;0.00001),FALSE())))),"実施は分単位の開始/終了日時が必須",IF(AND(E9&lt;&gt;"実施",COUNTA(G9:H9)&gt;0),"中止/未確認の開始/終了は空欄",IF(AND(E9="実施",OR(G9&lt;F9,G9&gt;=F9+1,H9&lt;=G9,H9&gt;F9+1,H9&gt;=I9+1)),"時間の順序・活動日/確認日を確認",IF(AND(E9="実施",COUNTIFS($B$8:$B$57,B9,$E$8:$E$57,"実施",$G$8:$G$57,"&lt;"&amp;H9,$H$8:$H$57,"&gt;"&amp;G9)&gt;1),"同じ担当の実施時間が重複","確認済み"))))))))))))))))</f>
        <v>確認済み</v>
      </c>
      <c r="M9" s="1" t="n">
        <f aca="false">IF(L9="","",IF(L9="確認済み",0,1))</f>
        <v>0</v>
      </c>
      <c r="N9" s="1" t="n">
        <f aca="false">IF(COUNTA(A9:I9)=0,IF(AND(L9="",M9="",J9="",K9=""),0,1),IF(NOT(AND(ISTEXT(L9),L9=IF(COUNTA(A9:I9)=0,"",IF(NOT(AND(ISTEXT(A9),LEN(A9)=8,EXACT(LEFT(A9,4),"ACT-"),ISNUMBER(FIND(MID(A9,5,1)&amp;"x","0x1x2x3x4x5x6x7x8x9x")),ISNUMBER(FIND(MID(A9,6,1)&amp;"x","0x1x2x3x4x5x6x7x8x9x")),ISNUMBER(FIND(MID(A9,7,1)&amp;"x","0x1x2x3x4x5x6x7x8x9x")),ISNUMBER(FIND(MID(A9,8,1)&amp;"x","0x1x2x3x4x5x6x7x8x9x")))),"活動IDはACT-と半角数字4桁",IF(COUNTIFS($A$8:$A$57,A9)&gt;1,"活動IDが重複",IF(NOT(AND(ISTEXT(B9),LEN(B9)=8,EXACT(LEFT(B9,4),"STF-"),ISNUMBER(FIND(MID(B9,5,1)&amp;"x","0x1x2x3x4x5x6x7x8x9x")),ISNUMBER(FIND(MID(B9,6,1)&amp;"x","0x1x2x3x4x5x6x7x8x9x")),ISNUMBER(FIND(MID(B9,7,1)&amp;"x","0x1x2x3x4x5x6x7x8x9x")),ISNUMBER(FIND(MID(B9,8,1)&amp;"x","0x1x2x3x4x5x6x7x8x9x")))),"担当IDの形式を確認",IF(COUNTIFS(登録ID!$F$8:$F$27,B9)&lt;&gt;1,"担当が未登録/重複",IF(AND(COUNTA(C9)&gt;0,NOT(AND(ISTEXT(C9),LEN(C9)=8,EXACT(LEFT(C9,4),"CUS-"),ISNUMBER(FIND(MID(C9,5,1)&amp;"x","0x1x2x3x4x5x6x7x8x9x")),ISNUMBER(FIND(MID(C9,6,1)&amp;"x","0x1x2x3x4x5x6x7x8x9x")),ISNUMBER(FIND(MID(C9,7,1)&amp;"x","0x1x2x3x4x5x6x7x8x9x")),ISNUMBER(FIND(MID(C9,8,1)&amp;"x","0x1x2x3x4x5x6x7x8x9x"))))),"顧客IDの形式を確認",IF(AND(COUNTA(C9)&gt;0,COUNTIFS(登録ID!$A$8:$A$57,C9)&lt;&gt;1),"顧客が未登録/重複",IF(NOT(OR(D9="訪問",D9="オンライン",D9="電話",D9="メール",D9="事務",D9="その他")),"活動種別を確認",IF(NOT(OR(E9="実施",E9="中止",E9="未確認")),"実施区分を確認",IF(NOT(IF(ISNUMBER(F9),AND(F9&gt;=43831,F9&lt;73051,F9=INT(F9)),FALSE())),"活動日は時刻なしで必須",IF(NOT(IF(ISNUMBER(I9),AND(I9&gt;=43831,I9&lt;73051,I9=INT(I9)),FALSE())),"記録確認日は時刻なしで必須",IF(OR(F9&gt;I9,I9&gt;日報!$H$3),"活動日≦確認日≦基準日を確認",IF(AND(E9="実施",NOT(AND(IF(ISNUMBER(G9),AND(G9&gt;=43831,G9&lt;73051,ABS(G9*1440-ROUND(G9*1440,0))&lt;0.00001),FALSE()),IF(ISNUMBER(H9),AND(H9&gt;=43831,H9&lt;73051,ABS(H9*1440-ROUND(H9*1440,0))&lt;0.00001),FALSE())))),"実施は分単位の開始/終了日時が必須",IF(AND(E9&lt;&gt;"実施",COUNTA(G9:H9)&gt;0),"中止/未確認の開始/終了は空欄",IF(AND(E9="実施",OR(G9&lt;F9,G9&gt;=F9+1,H9&lt;=G9,H9&gt;F9+1,H9&gt;=I9+1)),"時間の順序・活動日/確認日を確認",IF(AND(E9="実施",COUNTIFS($B$8:$B$57,B9,$E$8:$E$57,"実施",$G$8:$G$57,"&lt;"&amp;H9,$H$8:$H$57,"&gt;"&amp;G9)&gt;1),"同じ担当の実施時間が重複","確認済み")))))))))))))))),ISNUMBER(M9),M9=IF(L9="確認済み",0,1))),1,IF(M9&lt;&gt;0,0,IF(AND(IF(E9="実施",ISNUMBER(J9),ISTEXT(J9)),J9=IF(E9="実施",ROUND((H9-G9)*1440,0),""),ISNUMBER(K9),K9=IF(AND(B9=日報!$E$3,F9=日報!$B$3),COUNTIFS($B$8:B9,B9,$F$8:F9,F9),0)),0,1))))</f>
        <v>0</v>
      </c>
    </row>
    <row r="10" customFormat="false" ht="30" hidden="false" customHeight="true" outlineLevel="0" collapsed="false">
      <c r="A10" s="4" t="s">
        <v>47</v>
      </c>
      <c r="B10" s="4" t="s">
        <v>5</v>
      </c>
      <c r="C10" s="4" t="s">
        <v>48</v>
      </c>
      <c r="D10" s="12" t="s">
        <v>49</v>
      </c>
      <c r="E10" s="12" t="s">
        <v>44</v>
      </c>
      <c r="F10" s="3" t="n">
        <v>46311</v>
      </c>
      <c r="G10" s="13" t="n">
        <v>46311.4166666667</v>
      </c>
      <c r="H10" s="13" t="n">
        <v>46311.4479166667</v>
      </c>
      <c r="I10" s="3" t="n">
        <v>46311</v>
      </c>
      <c r="J10" s="1" t="n">
        <f aca="false">IF(L10="","",IF(M10&lt;&gt;0,NA(),IF(E10="実施",ROUND((H10-G10)*1440,0),"")))</f>
        <v>45</v>
      </c>
      <c r="K10" s="1" t="n">
        <f aca="false">IF(L10="","",IF(M10&lt;&gt;0,NA(),IF(AND(B10=日報!$E$3,F10=日報!$B$3),COUNTIFS($B$8:B10,B10,$F$8:F10,F10),0)))</f>
        <v>3</v>
      </c>
      <c r="L10" s="1" t="str">
        <f aca="false">IF(COUNTA(A10:I10)=0,"",IF(NOT(AND(ISTEXT(A10),LEN(A10)=8,EXACT(LEFT(A10,4),"ACT-"),ISNUMBER(FIND(MID(A10,5,1)&amp;"x","0x1x2x3x4x5x6x7x8x9x")),ISNUMBER(FIND(MID(A10,6,1)&amp;"x","0x1x2x3x4x5x6x7x8x9x")),ISNUMBER(FIND(MID(A10,7,1)&amp;"x","0x1x2x3x4x5x6x7x8x9x")),ISNUMBER(FIND(MID(A10,8,1)&amp;"x","0x1x2x3x4x5x6x7x8x9x")))),"活動IDはACT-と半角数字4桁",IF(COUNTIFS($A$8:$A$57,A10)&gt;1,"活動IDが重複",IF(NOT(AND(ISTEXT(B10),LEN(B10)=8,EXACT(LEFT(B10,4),"STF-"),ISNUMBER(FIND(MID(B10,5,1)&amp;"x","0x1x2x3x4x5x6x7x8x9x")),ISNUMBER(FIND(MID(B10,6,1)&amp;"x","0x1x2x3x4x5x6x7x8x9x")),ISNUMBER(FIND(MID(B10,7,1)&amp;"x","0x1x2x3x4x5x6x7x8x9x")),ISNUMBER(FIND(MID(B10,8,1)&amp;"x","0x1x2x3x4x5x6x7x8x9x")))),"担当IDの形式を確認",IF(COUNTIFS(登録ID!$F$8:$F$27,B10)&lt;&gt;1,"担当が未登録/重複",IF(AND(COUNTA(C10)&gt;0,NOT(AND(ISTEXT(C10),LEN(C10)=8,EXACT(LEFT(C10,4),"CUS-"),ISNUMBER(FIND(MID(C10,5,1)&amp;"x","0x1x2x3x4x5x6x7x8x9x")),ISNUMBER(FIND(MID(C10,6,1)&amp;"x","0x1x2x3x4x5x6x7x8x9x")),ISNUMBER(FIND(MID(C10,7,1)&amp;"x","0x1x2x3x4x5x6x7x8x9x")),ISNUMBER(FIND(MID(C10,8,1)&amp;"x","0x1x2x3x4x5x6x7x8x9x"))))),"顧客IDの形式を確認",IF(AND(COUNTA(C10)&gt;0,COUNTIFS(登録ID!$A$8:$A$57,C10)&lt;&gt;1),"顧客が未登録/重複",IF(NOT(OR(D10="訪問",D10="オンライン",D10="電話",D10="メール",D10="事務",D10="その他")),"活動種別を確認",IF(NOT(OR(E10="実施",E10="中止",E10="未確認")),"実施区分を確認",IF(NOT(IF(ISNUMBER(F10),AND(F10&gt;=43831,F10&lt;73051,F10=INT(F10)),FALSE())),"活動日は時刻なしで必須",IF(NOT(IF(ISNUMBER(I10),AND(I10&gt;=43831,I10&lt;73051,I10=INT(I10)),FALSE())),"記録確認日は時刻なしで必須",IF(OR(F10&gt;I10,I10&gt;日報!$H$3),"活動日≦確認日≦基準日を確認",IF(AND(E10="実施",NOT(AND(IF(ISNUMBER(G10),AND(G10&gt;=43831,G10&lt;73051,ABS(G10*1440-ROUND(G10*1440,0))&lt;0.00001),FALSE()),IF(ISNUMBER(H10),AND(H10&gt;=43831,H10&lt;73051,ABS(H10*1440-ROUND(H10*1440,0))&lt;0.00001),FALSE())))),"実施は分単位の開始/終了日時が必須",IF(AND(E10&lt;&gt;"実施",COUNTA(G10:H10)&gt;0),"中止/未確認の開始/終了は空欄",IF(AND(E10="実施",OR(G10&lt;F10,G10&gt;=F10+1,H10&lt;=G10,H10&gt;F10+1,H10&gt;=I10+1)),"時間の順序・活動日/確認日を確認",IF(AND(E10="実施",COUNTIFS($B$8:$B$57,B10,$E$8:$E$57,"実施",$G$8:$G$57,"&lt;"&amp;H10,$H$8:$H$57,"&gt;"&amp;G10)&gt;1),"同じ担当の実施時間が重複","確認済み"))))))))))))))))</f>
        <v>確認済み</v>
      </c>
      <c r="M10" s="1" t="n">
        <f aca="false">IF(L10="","",IF(L10="確認済み",0,1))</f>
        <v>0</v>
      </c>
      <c r="N10" s="1" t="n">
        <f aca="false">IF(COUNTA(A10:I10)=0,IF(AND(L10="",M10="",J10="",K10=""),0,1),IF(NOT(AND(ISTEXT(L10),L10=IF(COUNTA(A10:I10)=0,"",IF(NOT(AND(ISTEXT(A10),LEN(A10)=8,EXACT(LEFT(A10,4),"ACT-"),ISNUMBER(FIND(MID(A10,5,1)&amp;"x","0x1x2x3x4x5x6x7x8x9x")),ISNUMBER(FIND(MID(A10,6,1)&amp;"x","0x1x2x3x4x5x6x7x8x9x")),ISNUMBER(FIND(MID(A10,7,1)&amp;"x","0x1x2x3x4x5x6x7x8x9x")),ISNUMBER(FIND(MID(A10,8,1)&amp;"x","0x1x2x3x4x5x6x7x8x9x")))),"活動IDはACT-と半角数字4桁",IF(COUNTIFS($A$8:$A$57,A10)&gt;1,"活動IDが重複",IF(NOT(AND(ISTEXT(B10),LEN(B10)=8,EXACT(LEFT(B10,4),"STF-"),ISNUMBER(FIND(MID(B10,5,1)&amp;"x","0x1x2x3x4x5x6x7x8x9x")),ISNUMBER(FIND(MID(B10,6,1)&amp;"x","0x1x2x3x4x5x6x7x8x9x")),ISNUMBER(FIND(MID(B10,7,1)&amp;"x","0x1x2x3x4x5x6x7x8x9x")),ISNUMBER(FIND(MID(B10,8,1)&amp;"x","0x1x2x3x4x5x6x7x8x9x")))),"担当IDの形式を確認",IF(COUNTIFS(登録ID!$F$8:$F$27,B10)&lt;&gt;1,"担当が未登録/重複",IF(AND(COUNTA(C10)&gt;0,NOT(AND(ISTEXT(C10),LEN(C10)=8,EXACT(LEFT(C10,4),"CUS-"),ISNUMBER(FIND(MID(C10,5,1)&amp;"x","0x1x2x3x4x5x6x7x8x9x")),ISNUMBER(FIND(MID(C10,6,1)&amp;"x","0x1x2x3x4x5x6x7x8x9x")),ISNUMBER(FIND(MID(C10,7,1)&amp;"x","0x1x2x3x4x5x6x7x8x9x")),ISNUMBER(FIND(MID(C10,8,1)&amp;"x","0x1x2x3x4x5x6x7x8x9x"))))),"顧客IDの形式を確認",IF(AND(COUNTA(C10)&gt;0,COUNTIFS(登録ID!$A$8:$A$57,C10)&lt;&gt;1),"顧客が未登録/重複",IF(NOT(OR(D10="訪問",D10="オンライン",D10="電話",D10="メール",D10="事務",D10="その他")),"活動種別を確認",IF(NOT(OR(E10="実施",E10="中止",E10="未確認")),"実施区分を確認",IF(NOT(IF(ISNUMBER(F10),AND(F10&gt;=43831,F10&lt;73051,F10=INT(F10)),FALSE())),"活動日は時刻なしで必須",IF(NOT(IF(ISNUMBER(I10),AND(I10&gt;=43831,I10&lt;73051,I10=INT(I10)),FALSE())),"記録確認日は時刻なしで必須",IF(OR(F10&gt;I10,I10&gt;日報!$H$3),"活動日≦確認日≦基準日を確認",IF(AND(E10="実施",NOT(AND(IF(ISNUMBER(G10),AND(G10&gt;=43831,G10&lt;73051,ABS(G10*1440-ROUND(G10*1440,0))&lt;0.00001),FALSE()),IF(ISNUMBER(H10),AND(H10&gt;=43831,H10&lt;73051,ABS(H10*1440-ROUND(H10*1440,0))&lt;0.00001),FALSE())))),"実施は分単位の開始/終了日時が必須",IF(AND(E10&lt;&gt;"実施",COUNTA(G10:H10)&gt;0),"中止/未確認の開始/終了は空欄",IF(AND(E10="実施",OR(G10&lt;F10,G10&gt;=F10+1,H10&lt;=G10,H10&gt;F10+1,H10&gt;=I10+1)),"時間の順序・活動日/確認日を確認",IF(AND(E10="実施",COUNTIFS($B$8:$B$57,B10,$E$8:$E$57,"実施",$G$8:$G$57,"&lt;"&amp;H10,$H$8:$H$57,"&gt;"&amp;G10)&gt;1),"同じ担当の実施時間が重複","確認済み")))))))))))))))),ISNUMBER(M10),M10=IF(L10="確認済み",0,1))),1,IF(M10&lt;&gt;0,0,IF(AND(IF(E10="実施",ISNUMBER(J10),ISTEXT(J10)),J10=IF(E10="実施",ROUND((H10-G10)*1440,0),""),ISNUMBER(K10),K10=IF(AND(B10=日報!$E$3,F10=日報!$B$3),COUNTIFS($B$8:B10,B10,$F$8:F10,F10),0)),0,1))))</f>
        <v>0</v>
      </c>
    </row>
    <row r="11" customFormat="false" ht="30" hidden="false" customHeight="true" outlineLevel="0" collapsed="false">
      <c r="A11" s="4" t="s">
        <v>50</v>
      </c>
      <c r="B11" s="4" t="s">
        <v>5</v>
      </c>
      <c r="C11" s="4"/>
      <c r="D11" s="12" t="s">
        <v>51</v>
      </c>
      <c r="E11" s="12" t="s">
        <v>52</v>
      </c>
      <c r="F11" s="3" t="n">
        <v>46311</v>
      </c>
      <c r="G11" s="13"/>
      <c r="H11" s="13"/>
      <c r="I11" s="3" t="n">
        <v>46311</v>
      </c>
      <c r="J11" s="1" t="str">
        <f aca="false">IF(L11="","",IF(M11&lt;&gt;0,NA(),IF(E11="実施",ROUND((H11-G11)*1440,0),"")))</f>
        <v/>
      </c>
      <c r="K11" s="1" t="n">
        <f aca="false">IF(L11="","",IF(M11&lt;&gt;0,NA(),IF(AND(B11=日報!$E$3,F11=日報!$B$3),COUNTIFS($B$8:B11,B11,$F$8:F11,F11),0)))</f>
        <v>4</v>
      </c>
      <c r="L11" s="1" t="str">
        <f aca="false">IF(COUNTA(A11:I11)=0,"",IF(NOT(AND(ISTEXT(A11),LEN(A11)=8,EXACT(LEFT(A11,4),"ACT-"),ISNUMBER(FIND(MID(A11,5,1)&amp;"x","0x1x2x3x4x5x6x7x8x9x")),ISNUMBER(FIND(MID(A11,6,1)&amp;"x","0x1x2x3x4x5x6x7x8x9x")),ISNUMBER(FIND(MID(A11,7,1)&amp;"x","0x1x2x3x4x5x6x7x8x9x")),ISNUMBER(FIND(MID(A11,8,1)&amp;"x","0x1x2x3x4x5x6x7x8x9x")))),"活動IDはACT-と半角数字4桁",IF(COUNTIFS($A$8:$A$57,A11)&gt;1,"活動IDが重複",IF(NOT(AND(ISTEXT(B11),LEN(B11)=8,EXACT(LEFT(B11,4),"STF-"),ISNUMBER(FIND(MID(B11,5,1)&amp;"x","0x1x2x3x4x5x6x7x8x9x")),ISNUMBER(FIND(MID(B11,6,1)&amp;"x","0x1x2x3x4x5x6x7x8x9x")),ISNUMBER(FIND(MID(B11,7,1)&amp;"x","0x1x2x3x4x5x6x7x8x9x")),ISNUMBER(FIND(MID(B11,8,1)&amp;"x","0x1x2x3x4x5x6x7x8x9x")))),"担当IDの形式を確認",IF(COUNTIFS(登録ID!$F$8:$F$27,B11)&lt;&gt;1,"担当が未登録/重複",IF(AND(COUNTA(C11)&gt;0,NOT(AND(ISTEXT(C11),LEN(C11)=8,EXACT(LEFT(C11,4),"CUS-"),ISNUMBER(FIND(MID(C11,5,1)&amp;"x","0x1x2x3x4x5x6x7x8x9x")),ISNUMBER(FIND(MID(C11,6,1)&amp;"x","0x1x2x3x4x5x6x7x8x9x")),ISNUMBER(FIND(MID(C11,7,1)&amp;"x","0x1x2x3x4x5x6x7x8x9x")),ISNUMBER(FIND(MID(C11,8,1)&amp;"x","0x1x2x3x4x5x6x7x8x9x"))))),"顧客IDの形式を確認",IF(AND(COUNTA(C11)&gt;0,COUNTIFS(登録ID!$A$8:$A$57,C11)&lt;&gt;1),"顧客が未登録/重複",IF(NOT(OR(D11="訪問",D11="オンライン",D11="電話",D11="メール",D11="事務",D11="その他")),"活動種別を確認",IF(NOT(OR(E11="実施",E11="中止",E11="未確認")),"実施区分を確認",IF(NOT(IF(ISNUMBER(F11),AND(F11&gt;=43831,F11&lt;73051,F11=INT(F11)),FALSE())),"活動日は時刻なしで必須",IF(NOT(IF(ISNUMBER(I11),AND(I11&gt;=43831,I11&lt;73051,I11=INT(I11)),FALSE())),"記録確認日は時刻なしで必須",IF(OR(F11&gt;I11,I11&gt;日報!$H$3),"活動日≦確認日≦基準日を確認",IF(AND(E11="実施",NOT(AND(IF(ISNUMBER(G11),AND(G11&gt;=43831,G11&lt;73051,ABS(G11*1440-ROUND(G11*1440,0))&lt;0.00001),FALSE()),IF(ISNUMBER(H11),AND(H11&gt;=43831,H11&lt;73051,ABS(H11*1440-ROUND(H11*1440,0))&lt;0.00001),FALSE())))),"実施は分単位の開始/終了日時が必須",IF(AND(E11&lt;&gt;"実施",COUNTA(G11:H11)&gt;0),"中止/未確認の開始/終了は空欄",IF(AND(E11="実施",OR(G11&lt;F11,G11&gt;=F11+1,H11&lt;=G11,H11&gt;F11+1,H11&gt;=I11+1)),"時間の順序・活動日/確認日を確認",IF(AND(E11="実施",COUNTIFS($B$8:$B$57,B11,$E$8:$E$57,"実施",$G$8:$G$57,"&lt;"&amp;H11,$H$8:$H$57,"&gt;"&amp;G11)&gt;1),"同じ担当の実施時間が重複","確認済み"))))))))))))))))</f>
        <v>確認済み</v>
      </c>
      <c r="M11" s="1" t="n">
        <f aca="false">IF(L11="","",IF(L11="確認済み",0,1))</f>
        <v>0</v>
      </c>
      <c r="N11" s="1" t="n">
        <f aca="false">IF(COUNTA(A11:I11)=0,IF(AND(L11="",M11="",J11="",K11=""),0,1),IF(NOT(AND(ISTEXT(L11),L11=IF(COUNTA(A11:I11)=0,"",IF(NOT(AND(ISTEXT(A11),LEN(A11)=8,EXACT(LEFT(A11,4),"ACT-"),ISNUMBER(FIND(MID(A11,5,1)&amp;"x","0x1x2x3x4x5x6x7x8x9x")),ISNUMBER(FIND(MID(A11,6,1)&amp;"x","0x1x2x3x4x5x6x7x8x9x")),ISNUMBER(FIND(MID(A11,7,1)&amp;"x","0x1x2x3x4x5x6x7x8x9x")),ISNUMBER(FIND(MID(A11,8,1)&amp;"x","0x1x2x3x4x5x6x7x8x9x")))),"活動IDはACT-と半角数字4桁",IF(COUNTIFS($A$8:$A$57,A11)&gt;1,"活動IDが重複",IF(NOT(AND(ISTEXT(B11),LEN(B11)=8,EXACT(LEFT(B11,4),"STF-"),ISNUMBER(FIND(MID(B11,5,1)&amp;"x","0x1x2x3x4x5x6x7x8x9x")),ISNUMBER(FIND(MID(B11,6,1)&amp;"x","0x1x2x3x4x5x6x7x8x9x")),ISNUMBER(FIND(MID(B11,7,1)&amp;"x","0x1x2x3x4x5x6x7x8x9x")),ISNUMBER(FIND(MID(B11,8,1)&amp;"x","0x1x2x3x4x5x6x7x8x9x")))),"担当IDの形式を確認",IF(COUNTIFS(登録ID!$F$8:$F$27,B11)&lt;&gt;1,"担当が未登録/重複",IF(AND(COUNTA(C11)&gt;0,NOT(AND(ISTEXT(C11),LEN(C11)=8,EXACT(LEFT(C11,4),"CUS-"),ISNUMBER(FIND(MID(C11,5,1)&amp;"x","0x1x2x3x4x5x6x7x8x9x")),ISNUMBER(FIND(MID(C11,6,1)&amp;"x","0x1x2x3x4x5x6x7x8x9x")),ISNUMBER(FIND(MID(C11,7,1)&amp;"x","0x1x2x3x4x5x6x7x8x9x")),ISNUMBER(FIND(MID(C11,8,1)&amp;"x","0x1x2x3x4x5x6x7x8x9x"))))),"顧客IDの形式を確認",IF(AND(COUNTA(C11)&gt;0,COUNTIFS(登録ID!$A$8:$A$57,C11)&lt;&gt;1),"顧客が未登録/重複",IF(NOT(OR(D11="訪問",D11="オンライン",D11="電話",D11="メール",D11="事務",D11="その他")),"活動種別を確認",IF(NOT(OR(E11="実施",E11="中止",E11="未確認")),"実施区分を確認",IF(NOT(IF(ISNUMBER(F11),AND(F11&gt;=43831,F11&lt;73051,F11=INT(F11)),FALSE())),"活動日は時刻なしで必須",IF(NOT(IF(ISNUMBER(I11),AND(I11&gt;=43831,I11&lt;73051,I11=INT(I11)),FALSE())),"記録確認日は時刻なしで必須",IF(OR(F11&gt;I11,I11&gt;日報!$H$3),"活動日≦確認日≦基準日を確認",IF(AND(E11="実施",NOT(AND(IF(ISNUMBER(G11),AND(G11&gt;=43831,G11&lt;73051,ABS(G11*1440-ROUND(G11*1440,0))&lt;0.00001),FALSE()),IF(ISNUMBER(H11),AND(H11&gt;=43831,H11&lt;73051,ABS(H11*1440-ROUND(H11*1440,0))&lt;0.00001),FALSE())))),"実施は分単位の開始/終了日時が必須",IF(AND(E11&lt;&gt;"実施",COUNTA(G11:H11)&gt;0),"中止/未確認の開始/終了は空欄",IF(AND(E11="実施",OR(G11&lt;F11,G11&gt;=F11+1,H11&lt;=G11,H11&gt;F11+1,H11&gt;=I11+1)),"時間の順序・活動日/確認日を確認",IF(AND(E11="実施",COUNTIFS($B$8:$B$57,B11,$E$8:$E$57,"実施",$G$8:$G$57,"&lt;"&amp;H11,$H$8:$H$57,"&gt;"&amp;G11)&gt;1),"同じ担当の実施時間が重複","確認済み")))))))))))))))),ISNUMBER(M11),M11=IF(L11="確認済み",0,1))),1,IF(M11&lt;&gt;0,0,IF(AND(IF(E11="実施",ISNUMBER(J11),ISTEXT(J11)),J11=IF(E11="実施",ROUND((H11-G11)*1440,0),""),ISNUMBER(K11),K11=IF(AND(B11=日報!$E$3,F11=日報!$B$3),COUNTIFS($B$8:B11,B11,$F$8:F11,F11),0)),0,1))))</f>
        <v>0</v>
      </c>
    </row>
    <row r="12" customFormat="false" ht="30" hidden="false" customHeight="true" outlineLevel="0" collapsed="false">
      <c r="A12" s="4" t="s">
        <v>53</v>
      </c>
      <c r="B12" s="4" t="s">
        <v>5</v>
      </c>
      <c r="C12" s="4" t="s">
        <v>54</v>
      </c>
      <c r="D12" s="12" t="s">
        <v>46</v>
      </c>
      <c r="E12" s="12" t="s">
        <v>55</v>
      </c>
      <c r="F12" s="3" t="n">
        <v>46311</v>
      </c>
      <c r="G12" s="13"/>
      <c r="H12" s="13"/>
      <c r="I12" s="3" t="n">
        <v>46312</v>
      </c>
      <c r="J12" s="1" t="str">
        <f aca="false">IF(L12="","",IF(M12&lt;&gt;0,NA(),IF(E12="実施",ROUND((H12-G12)*1440,0),"")))</f>
        <v/>
      </c>
      <c r="K12" s="1" t="n">
        <f aca="false">IF(L12="","",IF(M12&lt;&gt;0,NA(),IF(AND(B12=日報!$E$3,F12=日報!$B$3),COUNTIFS($B$8:B12,B12,$F$8:F12,F12),0)))</f>
        <v>5</v>
      </c>
      <c r="L12" s="1" t="str">
        <f aca="false">IF(COUNTA(A12:I12)=0,"",IF(NOT(AND(ISTEXT(A12),LEN(A12)=8,EXACT(LEFT(A12,4),"ACT-"),ISNUMBER(FIND(MID(A12,5,1)&amp;"x","0x1x2x3x4x5x6x7x8x9x")),ISNUMBER(FIND(MID(A12,6,1)&amp;"x","0x1x2x3x4x5x6x7x8x9x")),ISNUMBER(FIND(MID(A12,7,1)&amp;"x","0x1x2x3x4x5x6x7x8x9x")),ISNUMBER(FIND(MID(A12,8,1)&amp;"x","0x1x2x3x4x5x6x7x8x9x")))),"活動IDはACT-と半角数字4桁",IF(COUNTIFS($A$8:$A$57,A12)&gt;1,"活動IDが重複",IF(NOT(AND(ISTEXT(B12),LEN(B12)=8,EXACT(LEFT(B12,4),"STF-"),ISNUMBER(FIND(MID(B12,5,1)&amp;"x","0x1x2x3x4x5x6x7x8x9x")),ISNUMBER(FIND(MID(B12,6,1)&amp;"x","0x1x2x3x4x5x6x7x8x9x")),ISNUMBER(FIND(MID(B12,7,1)&amp;"x","0x1x2x3x4x5x6x7x8x9x")),ISNUMBER(FIND(MID(B12,8,1)&amp;"x","0x1x2x3x4x5x6x7x8x9x")))),"担当IDの形式を確認",IF(COUNTIFS(登録ID!$F$8:$F$27,B12)&lt;&gt;1,"担当が未登録/重複",IF(AND(COUNTA(C12)&gt;0,NOT(AND(ISTEXT(C12),LEN(C12)=8,EXACT(LEFT(C12,4),"CUS-"),ISNUMBER(FIND(MID(C12,5,1)&amp;"x","0x1x2x3x4x5x6x7x8x9x")),ISNUMBER(FIND(MID(C12,6,1)&amp;"x","0x1x2x3x4x5x6x7x8x9x")),ISNUMBER(FIND(MID(C12,7,1)&amp;"x","0x1x2x3x4x5x6x7x8x9x")),ISNUMBER(FIND(MID(C12,8,1)&amp;"x","0x1x2x3x4x5x6x7x8x9x"))))),"顧客IDの形式を確認",IF(AND(COUNTA(C12)&gt;0,COUNTIFS(登録ID!$A$8:$A$57,C12)&lt;&gt;1),"顧客が未登録/重複",IF(NOT(OR(D12="訪問",D12="オンライン",D12="電話",D12="メール",D12="事務",D12="その他")),"活動種別を確認",IF(NOT(OR(E12="実施",E12="中止",E12="未確認")),"実施区分を確認",IF(NOT(IF(ISNUMBER(F12),AND(F12&gt;=43831,F12&lt;73051,F12=INT(F12)),FALSE())),"活動日は時刻なしで必須",IF(NOT(IF(ISNUMBER(I12),AND(I12&gt;=43831,I12&lt;73051,I12=INT(I12)),FALSE())),"記録確認日は時刻なしで必須",IF(OR(F12&gt;I12,I12&gt;日報!$H$3),"活動日≦確認日≦基準日を確認",IF(AND(E12="実施",NOT(AND(IF(ISNUMBER(G12),AND(G12&gt;=43831,G12&lt;73051,ABS(G12*1440-ROUND(G12*1440,0))&lt;0.00001),FALSE()),IF(ISNUMBER(H12),AND(H12&gt;=43831,H12&lt;73051,ABS(H12*1440-ROUND(H12*1440,0))&lt;0.00001),FALSE())))),"実施は分単位の開始/終了日時が必須",IF(AND(E12&lt;&gt;"実施",COUNTA(G12:H12)&gt;0),"中止/未確認の開始/終了は空欄",IF(AND(E12="実施",OR(G12&lt;F12,G12&gt;=F12+1,H12&lt;=G12,H12&gt;F12+1,H12&gt;=I12+1)),"時間の順序・活動日/確認日を確認",IF(AND(E12="実施",COUNTIFS($B$8:$B$57,B12,$E$8:$E$57,"実施",$G$8:$G$57,"&lt;"&amp;H12,$H$8:$H$57,"&gt;"&amp;G12)&gt;1),"同じ担当の実施時間が重複","確認済み"))))))))))))))))</f>
        <v>確認済み</v>
      </c>
      <c r="M12" s="1" t="n">
        <f aca="false">IF(L12="","",IF(L12="確認済み",0,1))</f>
        <v>0</v>
      </c>
      <c r="N12" s="1" t="n">
        <f aca="false">IF(COUNTA(A12:I12)=0,IF(AND(L12="",M12="",J12="",K12=""),0,1),IF(NOT(AND(ISTEXT(L12),L12=IF(COUNTA(A12:I12)=0,"",IF(NOT(AND(ISTEXT(A12),LEN(A12)=8,EXACT(LEFT(A12,4),"ACT-"),ISNUMBER(FIND(MID(A12,5,1)&amp;"x","0x1x2x3x4x5x6x7x8x9x")),ISNUMBER(FIND(MID(A12,6,1)&amp;"x","0x1x2x3x4x5x6x7x8x9x")),ISNUMBER(FIND(MID(A12,7,1)&amp;"x","0x1x2x3x4x5x6x7x8x9x")),ISNUMBER(FIND(MID(A12,8,1)&amp;"x","0x1x2x3x4x5x6x7x8x9x")))),"活動IDはACT-と半角数字4桁",IF(COUNTIFS($A$8:$A$57,A12)&gt;1,"活動IDが重複",IF(NOT(AND(ISTEXT(B12),LEN(B12)=8,EXACT(LEFT(B12,4),"STF-"),ISNUMBER(FIND(MID(B12,5,1)&amp;"x","0x1x2x3x4x5x6x7x8x9x")),ISNUMBER(FIND(MID(B12,6,1)&amp;"x","0x1x2x3x4x5x6x7x8x9x")),ISNUMBER(FIND(MID(B12,7,1)&amp;"x","0x1x2x3x4x5x6x7x8x9x")),ISNUMBER(FIND(MID(B12,8,1)&amp;"x","0x1x2x3x4x5x6x7x8x9x")))),"担当IDの形式を確認",IF(COUNTIFS(登録ID!$F$8:$F$27,B12)&lt;&gt;1,"担当が未登録/重複",IF(AND(COUNTA(C12)&gt;0,NOT(AND(ISTEXT(C12),LEN(C12)=8,EXACT(LEFT(C12,4),"CUS-"),ISNUMBER(FIND(MID(C12,5,1)&amp;"x","0x1x2x3x4x5x6x7x8x9x")),ISNUMBER(FIND(MID(C12,6,1)&amp;"x","0x1x2x3x4x5x6x7x8x9x")),ISNUMBER(FIND(MID(C12,7,1)&amp;"x","0x1x2x3x4x5x6x7x8x9x")),ISNUMBER(FIND(MID(C12,8,1)&amp;"x","0x1x2x3x4x5x6x7x8x9x"))))),"顧客IDの形式を確認",IF(AND(COUNTA(C12)&gt;0,COUNTIFS(登録ID!$A$8:$A$57,C12)&lt;&gt;1),"顧客が未登録/重複",IF(NOT(OR(D12="訪問",D12="オンライン",D12="電話",D12="メール",D12="事務",D12="その他")),"活動種別を確認",IF(NOT(OR(E12="実施",E12="中止",E12="未確認")),"実施区分を確認",IF(NOT(IF(ISNUMBER(F12),AND(F12&gt;=43831,F12&lt;73051,F12=INT(F12)),FALSE())),"活動日は時刻なしで必須",IF(NOT(IF(ISNUMBER(I12),AND(I12&gt;=43831,I12&lt;73051,I12=INT(I12)),FALSE())),"記録確認日は時刻なしで必須",IF(OR(F12&gt;I12,I12&gt;日報!$H$3),"活動日≦確認日≦基準日を確認",IF(AND(E12="実施",NOT(AND(IF(ISNUMBER(G12),AND(G12&gt;=43831,G12&lt;73051,ABS(G12*1440-ROUND(G12*1440,0))&lt;0.00001),FALSE()),IF(ISNUMBER(H12),AND(H12&gt;=43831,H12&lt;73051,ABS(H12*1440-ROUND(H12*1440,0))&lt;0.00001),FALSE())))),"実施は分単位の開始/終了日時が必須",IF(AND(E12&lt;&gt;"実施",COUNTA(G12:H12)&gt;0),"中止/未確認の開始/終了は空欄",IF(AND(E12="実施",OR(G12&lt;F12,G12&gt;=F12+1,H12&lt;=G12,H12&gt;F12+1,H12&gt;=I12+1)),"時間の順序・活動日/確認日を確認",IF(AND(E12="実施",COUNTIFS($B$8:$B$57,B12,$E$8:$E$57,"実施",$G$8:$G$57,"&lt;"&amp;H12,$H$8:$H$57,"&gt;"&amp;G12)&gt;1),"同じ担当の実施時間が重複","確認済み")))))))))))))))),ISNUMBER(M12),M12=IF(L12="確認済み",0,1))),1,IF(M12&lt;&gt;0,0,IF(AND(IF(E12="実施",ISNUMBER(J12),ISTEXT(J12)),J12=IF(E12="実施",ROUND((H12-G12)*1440,0),""),ISNUMBER(K12),K12=IF(AND(B12=日報!$E$3,F12=日報!$B$3),COUNTIFS($B$8:B12,B12,$F$8:F12,F12),0)),0,1))))</f>
        <v>0</v>
      </c>
    </row>
    <row r="13" customFormat="false" ht="30" hidden="false" customHeight="true" outlineLevel="0" collapsed="false">
      <c r="A13" s="4" t="s">
        <v>56</v>
      </c>
      <c r="B13" s="4" t="s">
        <v>57</v>
      </c>
      <c r="C13" s="4" t="s">
        <v>54</v>
      </c>
      <c r="D13" s="12" t="s">
        <v>43</v>
      </c>
      <c r="E13" s="12" t="s">
        <v>44</v>
      </c>
      <c r="F13" s="3" t="n">
        <v>46311</v>
      </c>
      <c r="G13" s="13" t="n">
        <v>46311.375</v>
      </c>
      <c r="H13" s="13" t="n">
        <v>46311.4166666667</v>
      </c>
      <c r="I13" s="3" t="n">
        <v>46311</v>
      </c>
      <c r="J13" s="1" t="n">
        <f aca="false">IF(L13="","",IF(M13&lt;&gt;0,NA(),IF(E13="実施",ROUND((H13-G13)*1440,0),"")))</f>
        <v>60</v>
      </c>
      <c r="K13" s="1" t="n">
        <f aca="false">IF(L13="","",IF(M13&lt;&gt;0,NA(),IF(AND(B13=日報!$E$3,F13=日報!$B$3),COUNTIFS($B$8:B13,B13,$F$8:F13,F13),0)))</f>
        <v>0</v>
      </c>
      <c r="L13" s="1" t="str">
        <f aca="false">IF(COUNTA(A13:I13)=0,"",IF(NOT(AND(ISTEXT(A13),LEN(A13)=8,EXACT(LEFT(A13,4),"ACT-"),ISNUMBER(FIND(MID(A13,5,1)&amp;"x","0x1x2x3x4x5x6x7x8x9x")),ISNUMBER(FIND(MID(A13,6,1)&amp;"x","0x1x2x3x4x5x6x7x8x9x")),ISNUMBER(FIND(MID(A13,7,1)&amp;"x","0x1x2x3x4x5x6x7x8x9x")),ISNUMBER(FIND(MID(A13,8,1)&amp;"x","0x1x2x3x4x5x6x7x8x9x")))),"活動IDはACT-と半角数字4桁",IF(COUNTIFS($A$8:$A$57,A13)&gt;1,"活動IDが重複",IF(NOT(AND(ISTEXT(B13),LEN(B13)=8,EXACT(LEFT(B13,4),"STF-"),ISNUMBER(FIND(MID(B13,5,1)&amp;"x","0x1x2x3x4x5x6x7x8x9x")),ISNUMBER(FIND(MID(B13,6,1)&amp;"x","0x1x2x3x4x5x6x7x8x9x")),ISNUMBER(FIND(MID(B13,7,1)&amp;"x","0x1x2x3x4x5x6x7x8x9x")),ISNUMBER(FIND(MID(B13,8,1)&amp;"x","0x1x2x3x4x5x6x7x8x9x")))),"担当IDの形式を確認",IF(COUNTIFS(登録ID!$F$8:$F$27,B13)&lt;&gt;1,"担当が未登録/重複",IF(AND(COUNTA(C13)&gt;0,NOT(AND(ISTEXT(C13),LEN(C13)=8,EXACT(LEFT(C13,4),"CUS-"),ISNUMBER(FIND(MID(C13,5,1)&amp;"x","0x1x2x3x4x5x6x7x8x9x")),ISNUMBER(FIND(MID(C13,6,1)&amp;"x","0x1x2x3x4x5x6x7x8x9x")),ISNUMBER(FIND(MID(C13,7,1)&amp;"x","0x1x2x3x4x5x6x7x8x9x")),ISNUMBER(FIND(MID(C13,8,1)&amp;"x","0x1x2x3x4x5x6x7x8x9x"))))),"顧客IDの形式を確認",IF(AND(COUNTA(C13)&gt;0,COUNTIFS(登録ID!$A$8:$A$57,C13)&lt;&gt;1),"顧客が未登録/重複",IF(NOT(OR(D13="訪問",D13="オンライン",D13="電話",D13="メール",D13="事務",D13="その他")),"活動種別を確認",IF(NOT(OR(E13="実施",E13="中止",E13="未確認")),"実施区分を確認",IF(NOT(IF(ISNUMBER(F13),AND(F13&gt;=43831,F13&lt;73051,F13=INT(F13)),FALSE())),"活動日は時刻なしで必須",IF(NOT(IF(ISNUMBER(I13),AND(I13&gt;=43831,I13&lt;73051,I13=INT(I13)),FALSE())),"記録確認日は時刻なしで必須",IF(OR(F13&gt;I13,I13&gt;日報!$H$3),"活動日≦確認日≦基準日を確認",IF(AND(E13="実施",NOT(AND(IF(ISNUMBER(G13),AND(G13&gt;=43831,G13&lt;73051,ABS(G13*1440-ROUND(G13*1440,0))&lt;0.00001),FALSE()),IF(ISNUMBER(H13),AND(H13&gt;=43831,H13&lt;73051,ABS(H13*1440-ROUND(H13*1440,0))&lt;0.00001),FALSE())))),"実施は分単位の開始/終了日時が必須",IF(AND(E13&lt;&gt;"実施",COUNTA(G13:H13)&gt;0),"中止/未確認の開始/終了は空欄",IF(AND(E13="実施",OR(G13&lt;F13,G13&gt;=F13+1,H13&lt;=G13,H13&gt;F13+1,H13&gt;=I13+1)),"時間の順序・活動日/確認日を確認",IF(AND(E13="実施",COUNTIFS($B$8:$B$57,B13,$E$8:$E$57,"実施",$G$8:$G$57,"&lt;"&amp;H13,$H$8:$H$57,"&gt;"&amp;G13)&gt;1),"同じ担当の実施時間が重複","確認済み"))))))))))))))))</f>
        <v>確認済み</v>
      </c>
      <c r="M13" s="1" t="n">
        <f aca="false">IF(L13="","",IF(L13="確認済み",0,1))</f>
        <v>0</v>
      </c>
      <c r="N13" s="1" t="n">
        <f aca="false">IF(COUNTA(A13:I13)=0,IF(AND(L13="",M13="",J13="",K13=""),0,1),IF(NOT(AND(ISTEXT(L13),L13=IF(COUNTA(A13:I13)=0,"",IF(NOT(AND(ISTEXT(A13),LEN(A13)=8,EXACT(LEFT(A13,4),"ACT-"),ISNUMBER(FIND(MID(A13,5,1)&amp;"x","0x1x2x3x4x5x6x7x8x9x")),ISNUMBER(FIND(MID(A13,6,1)&amp;"x","0x1x2x3x4x5x6x7x8x9x")),ISNUMBER(FIND(MID(A13,7,1)&amp;"x","0x1x2x3x4x5x6x7x8x9x")),ISNUMBER(FIND(MID(A13,8,1)&amp;"x","0x1x2x3x4x5x6x7x8x9x")))),"活動IDはACT-と半角数字4桁",IF(COUNTIFS($A$8:$A$57,A13)&gt;1,"活動IDが重複",IF(NOT(AND(ISTEXT(B13),LEN(B13)=8,EXACT(LEFT(B13,4),"STF-"),ISNUMBER(FIND(MID(B13,5,1)&amp;"x","0x1x2x3x4x5x6x7x8x9x")),ISNUMBER(FIND(MID(B13,6,1)&amp;"x","0x1x2x3x4x5x6x7x8x9x")),ISNUMBER(FIND(MID(B13,7,1)&amp;"x","0x1x2x3x4x5x6x7x8x9x")),ISNUMBER(FIND(MID(B13,8,1)&amp;"x","0x1x2x3x4x5x6x7x8x9x")))),"担当IDの形式を確認",IF(COUNTIFS(登録ID!$F$8:$F$27,B13)&lt;&gt;1,"担当が未登録/重複",IF(AND(COUNTA(C13)&gt;0,NOT(AND(ISTEXT(C13),LEN(C13)=8,EXACT(LEFT(C13,4),"CUS-"),ISNUMBER(FIND(MID(C13,5,1)&amp;"x","0x1x2x3x4x5x6x7x8x9x")),ISNUMBER(FIND(MID(C13,6,1)&amp;"x","0x1x2x3x4x5x6x7x8x9x")),ISNUMBER(FIND(MID(C13,7,1)&amp;"x","0x1x2x3x4x5x6x7x8x9x")),ISNUMBER(FIND(MID(C13,8,1)&amp;"x","0x1x2x3x4x5x6x7x8x9x"))))),"顧客IDの形式を確認",IF(AND(COUNTA(C13)&gt;0,COUNTIFS(登録ID!$A$8:$A$57,C13)&lt;&gt;1),"顧客が未登録/重複",IF(NOT(OR(D13="訪問",D13="オンライン",D13="電話",D13="メール",D13="事務",D13="その他")),"活動種別を確認",IF(NOT(OR(E13="実施",E13="中止",E13="未確認")),"実施区分を確認",IF(NOT(IF(ISNUMBER(F13),AND(F13&gt;=43831,F13&lt;73051,F13=INT(F13)),FALSE())),"活動日は時刻なしで必須",IF(NOT(IF(ISNUMBER(I13),AND(I13&gt;=43831,I13&lt;73051,I13=INT(I13)),FALSE())),"記録確認日は時刻なしで必須",IF(OR(F13&gt;I13,I13&gt;日報!$H$3),"活動日≦確認日≦基準日を確認",IF(AND(E13="実施",NOT(AND(IF(ISNUMBER(G13),AND(G13&gt;=43831,G13&lt;73051,ABS(G13*1440-ROUND(G13*1440,0))&lt;0.00001),FALSE()),IF(ISNUMBER(H13),AND(H13&gt;=43831,H13&lt;73051,ABS(H13*1440-ROUND(H13*1440,0))&lt;0.00001),FALSE())))),"実施は分単位の開始/終了日時が必須",IF(AND(E13&lt;&gt;"実施",COUNTA(G13:H13)&gt;0),"中止/未確認の開始/終了は空欄",IF(AND(E13="実施",OR(G13&lt;F13,G13&gt;=F13+1,H13&lt;=G13,H13&gt;F13+1,H13&gt;=I13+1)),"時間の順序・活動日/確認日を確認",IF(AND(E13="実施",COUNTIFS($B$8:$B$57,B13,$E$8:$E$57,"実施",$G$8:$G$57,"&lt;"&amp;H13,$H$8:$H$57,"&gt;"&amp;G13)&gt;1),"同じ担当の実施時間が重複","確認済み")))))))))))))))),ISNUMBER(M13),M13=IF(L13="確認済み",0,1))),1,IF(M13&lt;&gt;0,0,IF(AND(IF(E13="実施",ISNUMBER(J13),ISTEXT(J13)),J13=IF(E13="実施",ROUND((H13-G13)*1440,0),""),ISNUMBER(K13),K13=IF(AND(B13=日報!$E$3,F13=日報!$B$3),COUNTIFS($B$8:B13,B13,$F$8:F13,F13),0)),0,1))))</f>
        <v>0</v>
      </c>
    </row>
    <row r="14" customFormat="false" ht="30" hidden="false" customHeight="true" outlineLevel="0" collapsed="false">
      <c r="A14" s="4" t="s">
        <v>58</v>
      </c>
      <c r="B14" s="4" t="s">
        <v>5</v>
      </c>
      <c r="C14" s="4"/>
      <c r="D14" s="12" t="s">
        <v>59</v>
      </c>
      <c r="E14" s="12" t="s">
        <v>44</v>
      </c>
      <c r="F14" s="3" t="n">
        <v>46310</v>
      </c>
      <c r="G14" s="13" t="n">
        <v>46310.9791666667</v>
      </c>
      <c r="H14" s="13" t="n">
        <v>46311</v>
      </c>
      <c r="I14" s="3" t="n">
        <v>46311</v>
      </c>
      <c r="J14" s="1" t="n">
        <f aca="false">IF(L14="","",IF(M14&lt;&gt;0,NA(),IF(E14="実施",ROUND((H14-G14)*1440,0),"")))</f>
        <v>30</v>
      </c>
      <c r="K14" s="1" t="n">
        <f aca="false">IF(L14="","",IF(M14&lt;&gt;0,NA(),IF(AND(B14=日報!$E$3,F14=日報!$B$3),COUNTIFS($B$8:B14,B14,$F$8:F14,F14),0)))</f>
        <v>0</v>
      </c>
      <c r="L14" s="1" t="str">
        <f aca="false">IF(COUNTA(A14:I14)=0,"",IF(NOT(AND(ISTEXT(A14),LEN(A14)=8,EXACT(LEFT(A14,4),"ACT-"),ISNUMBER(FIND(MID(A14,5,1)&amp;"x","0x1x2x3x4x5x6x7x8x9x")),ISNUMBER(FIND(MID(A14,6,1)&amp;"x","0x1x2x3x4x5x6x7x8x9x")),ISNUMBER(FIND(MID(A14,7,1)&amp;"x","0x1x2x3x4x5x6x7x8x9x")),ISNUMBER(FIND(MID(A14,8,1)&amp;"x","0x1x2x3x4x5x6x7x8x9x")))),"活動IDはACT-と半角数字4桁",IF(COUNTIFS($A$8:$A$57,A14)&gt;1,"活動IDが重複",IF(NOT(AND(ISTEXT(B14),LEN(B14)=8,EXACT(LEFT(B14,4),"STF-"),ISNUMBER(FIND(MID(B14,5,1)&amp;"x","0x1x2x3x4x5x6x7x8x9x")),ISNUMBER(FIND(MID(B14,6,1)&amp;"x","0x1x2x3x4x5x6x7x8x9x")),ISNUMBER(FIND(MID(B14,7,1)&amp;"x","0x1x2x3x4x5x6x7x8x9x")),ISNUMBER(FIND(MID(B14,8,1)&amp;"x","0x1x2x3x4x5x6x7x8x9x")))),"担当IDの形式を確認",IF(COUNTIFS(登録ID!$F$8:$F$27,B14)&lt;&gt;1,"担当が未登録/重複",IF(AND(COUNTA(C14)&gt;0,NOT(AND(ISTEXT(C14),LEN(C14)=8,EXACT(LEFT(C14,4),"CUS-"),ISNUMBER(FIND(MID(C14,5,1)&amp;"x","0x1x2x3x4x5x6x7x8x9x")),ISNUMBER(FIND(MID(C14,6,1)&amp;"x","0x1x2x3x4x5x6x7x8x9x")),ISNUMBER(FIND(MID(C14,7,1)&amp;"x","0x1x2x3x4x5x6x7x8x9x")),ISNUMBER(FIND(MID(C14,8,1)&amp;"x","0x1x2x3x4x5x6x7x8x9x"))))),"顧客IDの形式を確認",IF(AND(COUNTA(C14)&gt;0,COUNTIFS(登録ID!$A$8:$A$57,C14)&lt;&gt;1),"顧客が未登録/重複",IF(NOT(OR(D14="訪問",D14="オンライン",D14="電話",D14="メール",D14="事務",D14="その他")),"活動種別を確認",IF(NOT(OR(E14="実施",E14="中止",E14="未確認")),"実施区分を確認",IF(NOT(IF(ISNUMBER(F14),AND(F14&gt;=43831,F14&lt;73051,F14=INT(F14)),FALSE())),"活動日は時刻なしで必須",IF(NOT(IF(ISNUMBER(I14),AND(I14&gt;=43831,I14&lt;73051,I14=INT(I14)),FALSE())),"記録確認日は時刻なしで必須",IF(OR(F14&gt;I14,I14&gt;日報!$H$3),"活動日≦確認日≦基準日を確認",IF(AND(E14="実施",NOT(AND(IF(ISNUMBER(G14),AND(G14&gt;=43831,G14&lt;73051,ABS(G14*1440-ROUND(G14*1440,0))&lt;0.00001),FALSE()),IF(ISNUMBER(H14),AND(H14&gt;=43831,H14&lt;73051,ABS(H14*1440-ROUND(H14*1440,0))&lt;0.00001),FALSE())))),"実施は分単位の開始/終了日時が必須",IF(AND(E14&lt;&gt;"実施",COUNTA(G14:H14)&gt;0),"中止/未確認の開始/終了は空欄",IF(AND(E14="実施",OR(G14&lt;F14,G14&gt;=F14+1,H14&lt;=G14,H14&gt;F14+1,H14&gt;=I14+1)),"時間の順序・活動日/確認日を確認",IF(AND(E14="実施",COUNTIFS($B$8:$B$57,B14,$E$8:$E$57,"実施",$G$8:$G$57,"&lt;"&amp;H14,$H$8:$H$57,"&gt;"&amp;G14)&gt;1),"同じ担当の実施時間が重複","確認済み"))))))))))))))))</f>
        <v>確認済み</v>
      </c>
      <c r="M14" s="1" t="n">
        <f aca="false">IF(L14="","",IF(L14="確認済み",0,1))</f>
        <v>0</v>
      </c>
      <c r="N14" s="1" t="n">
        <f aca="false">IF(COUNTA(A14:I14)=0,IF(AND(L14="",M14="",J14="",K14=""),0,1),IF(NOT(AND(ISTEXT(L14),L14=IF(COUNTA(A14:I14)=0,"",IF(NOT(AND(ISTEXT(A14),LEN(A14)=8,EXACT(LEFT(A14,4),"ACT-"),ISNUMBER(FIND(MID(A14,5,1)&amp;"x","0x1x2x3x4x5x6x7x8x9x")),ISNUMBER(FIND(MID(A14,6,1)&amp;"x","0x1x2x3x4x5x6x7x8x9x")),ISNUMBER(FIND(MID(A14,7,1)&amp;"x","0x1x2x3x4x5x6x7x8x9x")),ISNUMBER(FIND(MID(A14,8,1)&amp;"x","0x1x2x3x4x5x6x7x8x9x")))),"活動IDはACT-と半角数字4桁",IF(COUNTIFS($A$8:$A$57,A14)&gt;1,"活動IDが重複",IF(NOT(AND(ISTEXT(B14),LEN(B14)=8,EXACT(LEFT(B14,4),"STF-"),ISNUMBER(FIND(MID(B14,5,1)&amp;"x","0x1x2x3x4x5x6x7x8x9x")),ISNUMBER(FIND(MID(B14,6,1)&amp;"x","0x1x2x3x4x5x6x7x8x9x")),ISNUMBER(FIND(MID(B14,7,1)&amp;"x","0x1x2x3x4x5x6x7x8x9x")),ISNUMBER(FIND(MID(B14,8,1)&amp;"x","0x1x2x3x4x5x6x7x8x9x")))),"担当IDの形式を確認",IF(COUNTIFS(登録ID!$F$8:$F$27,B14)&lt;&gt;1,"担当が未登録/重複",IF(AND(COUNTA(C14)&gt;0,NOT(AND(ISTEXT(C14),LEN(C14)=8,EXACT(LEFT(C14,4),"CUS-"),ISNUMBER(FIND(MID(C14,5,1)&amp;"x","0x1x2x3x4x5x6x7x8x9x")),ISNUMBER(FIND(MID(C14,6,1)&amp;"x","0x1x2x3x4x5x6x7x8x9x")),ISNUMBER(FIND(MID(C14,7,1)&amp;"x","0x1x2x3x4x5x6x7x8x9x")),ISNUMBER(FIND(MID(C14,8,1)&amp;"x","0x1x2x3x4x5x6x7x8x9x"))))),"顧客IDの形式を確認",IF(AND(COUNTA(C14)&gt;0,COUNTIFS(登録ID!$A$8:$A$57,C14)&lt;&gt;1),"顧客が未登録/重複",IF(NOT(OR(D14="訪問",D14="オンライン",D14="電話",D14="メール",D14="事務",D14="その他")),"活動種別を確認",IF(NOT(OR(E14="実施",E14="中止",E14="未確認")),"実施区分を確認",IF(NOT(IF(ISNUMBER(F14),AND(F14&gt;=43831,F14&lt;73051,F14=INT(F14)),FALSE())),"活動日は時刻なしで必須",IF(NOT(IF(ISNUMBER(I14),AND(I14&gt;=43831,I14&lt;73051,I14=INT(I14)),FALSE())),"記録確認日は時刻なしで必須",IF(OR(F14&gt;I14,I14&gt;日報!$H$3),"活動日≦確認日≦基準日を確認",IF(AND(E14="実施",NOT(AND(IF(ISNUMBER(G14),AND(G14&gt;=43831,G14&lt;73051,ABS(G14*1440-ROUND(G14*1440,0))&lt;0.00001),FALSE()),IF(ISNUMBER(H14),AND(H14&gt;=43831,H14&lt;73051,ABS(H14*1440-ROUND(H14*1440,0))&lt;0.00001),FALSE())))),"実施は分単位の開始/終了日時が必須",IF(AND(E14&lt;&gt;"実施",COUNTA(G14:H14)&gt;0),"中止/未確認の開始/終了は空欄",IF(AND(E14="実施",OR(G14&lt;F14,G14&gt;=F14+1,H14&lt;=G14,H14&gt;F14+1,H14&gt;=I14+1)),"時間の順序・活動日/確認日を確認",IF(AND(E14="実施",COUNTIFS($B$8:$B$57,B14,$E$8:$E$57,"実施",$G$8:$G$57,"&lt;"&amp;H14,$H$8:$H$57,"&gt;"&amp;G14)&gt;1),"同じ担当の実施時間が重複","確認済み")))))))))))))))),ISNUMBER(M14),M14=IF(L14="確認済み",0,1))),1,IF(M14&lt;&gt;0,0,IF(AND(IF(E14="実施",ISNUMBER(J14),ISTEXT(J14)),J14=IF(E14="実施",ROUND((H14-G14)*1440,0),""),ISNUMBER(K14),K14=IF(AND(B14=日報!$E$3,F14=日報!$B$3),COUNTIFS($B$8:B14,B14,$F$8:F14,F14),0)),0,1))))</f>
        <v>0</v>
      </c>
    </row>
    <row r="15" customFormat="false" ht="30" hidden="false" customHeight="true" outlineLevel="0" collapsed="false">
      <c r="A15" s="4" t="s">
        <v>60</v>
      </c>
      <c r="B15" s="4" t="s">
        <v>5</v>
      </c>
      <c r="C15" s="4"/>
      <c r="D15" s="12" t="s">
        <v>61</v>
      </c>
      <c r="E15" s="12" t="s">
        <v>44</v>
      </c>
      <c r="F15" s="3" t="n">
        <v>46311</v>
      </c>
      <c r="G15" s="13" t="n">
        <v>46311.9583333333</v>
      </c>
      <c r="H15" s="13" t="n">
        <v>46312</v>
      </c>
      <c r="I15" s="3" t="n">
        <v>46312</v>
      </c>
      <c r="J15" s="1" t="n">
        <f aca="false">IF(L15="","",IF(M15&lt;&gt;0,NA(),IF(E15="実施",ROUND((H15-G15)*1440,0),"")))</f>
        <v>60</v>
      </c>
      <c r="K15" s="1" t="n">
        <f aca="false">IF(L15="","",IF(M15&lt;&gt;0,NA(),IF(AND(B15=日報!$E$3,F15=日報!$B$3),COUNTIFS($B$8:B15,B15,$F$8:F15,F15),0)))</f>
        <v>6</v>
      </c>
      <c r="L15" s="1" t="str">
        <f aca="false">IF(COUNTA(A15:I15)=0,"",IF(NOT(AND(ISTEXT(A15),LEN(A15)=8,EXACT(LEFT(A15,4),"ACT-"),ISNUMBER(FIND(MID(A15,5,1)&amp;"x","0x1x2x3x4x5x6x7x8x9x")),ISNUMBER(FIND(MID(A15,6,1)&amp;"x","0x1x2x3x4x5x6x7x8x9x")),ISNUMBER(FIND(MID(A15,7,1)&amp;"x","0x1x2x3x4x5x6x7x8x9x")),ISNUMBER(FIND(MID(A15,8,1)&amp;"x","0x1x2x3x4x5x6x7x8x9x")))),"活動IDはACT-と半角数字4桁",IF(COUNTIFS($A$8:$A$57,A15)&gt;1,"活動IDが重複",IF(NOT(AND(ISTEXT(B15),LEN(B15)=8,EXACT(LEFT(B15,4),"STF-"),ISNUMBER(FIND(MID(B15,5,1)&amp;"x","0x1x2x3x4x5x6x7x8x9x")),ISNUMBER(FIND(MID(B15,6,1)&amp;"x","0x1x2x3x4x5x6x7x8x9x")),ISNUMBER(FIND(MID(B15,7,1)&amp;"x","0x1x2x3x4x5x6x7x8x9x")),ISNUMBER(FIND(MID(B15,8,1)&amp;"x","0x1x2x3x4x5x6x7x8x9x")))),"担当IDの形式を確認",IF(COUNTIFS(登録ID!$F$8:$F$27,B15)&lt;&gt;1,"担当が未登録/重複",IF(AND(COUNTA(C15)&gt;0,NOT(AND(ISTEXT(C15),LEN(C15)=8,EXACT(LEFT(C15,4),"CUS-"),ISNUMBER(FIND(MID(C15,5,1)&amp;"x","0x1x2x3x4x5x6x7x8x9x")),ISNUMBER(FIND(MID(C15,6,1)&amp;"x","0x1x2x3x4x5x6x7x8x9x")),ISNUMBER(FIND(MID(C15,7,1)&amp;"x","0x1x2x3x4x5x6x7x8x9x")),ISNUMBER(FIND(MID(C15,8,1)&amp;"x","0x1x2x3x4x5x6x7x8x9x"))))),"顧客IDの形式を確認",IF(AND(COUNTA(C15)&gt;0,COUNTIFS(登録ID!$A$8:$A$57,C15)&lt;&gt;1),"顧客が未登録/重複",IF(NOT(OR(D15="訪問",D15="オンライン",D15="電話",D15="メール",D15="事務",D15="その他")),"活動種別を確認",IF(NOT(OR(E15="実施",E15="中止",E15="未確認")),"実施区分を確認",IF(NOT(IF(ISNUMBER(F15),AND(F15&gt;=43831,F15&lt;73051,F15=INT(F15)),FALSE())),"活動日は時刻なしで必須",IF(NOT(IF(ISNUMBER(I15),AND(I15&gt;=43831,I15&lt;73051,I15=INT(I15)),FALSE())),"記録確認日は時刻なしで必須",IF(OR(F15&gt;I15,I15&gt;日報!$H$3),"活動日≦確認日≦基準日を確認",IF(AND(E15="実施",NOT(AND(IF(ISNUMBER(G15),AND(G15&gt;=43831,G15&lt;73051,ABS(G15*1440-ROUND(G15*1440,0))&lt;0.00001),FALSE()),IF(ISNUMBER(H15),AND(H15&gt;=43831,H15&lt;73051,ABS(H15*1440-ROUND(H15*1440,0))&lt;0.00001),FALSE())))),"実施は分単位の開始/終了日時が必須",IF(AND(E15&lt;&gt;"実施",COUNTA(G15:H15)&gt;0),"中止/未確認の開始/終了は空欄",IF(AND(E15="実施",OR(G15&lt;F15,G15&gt;=F15+1,H15&lt;=G15,H15&gt;F15+1,H15&gt;=I15+1)),"時間の順序・活動日/確認日を確認",IF(AND(E15="実施",COUNTIFS($B$8:$B$57,B15,$E$8:$E$57,"実施",$G$8:$G$57,"&lt;"&amp;H15,$H$8:$H$57,"&gt;"&amp;G15)&gt;1),"同じ担当の実施時間が重複","確認済み"))))))))))))))))</f>
        <v>確認済み</v>
      </c>
      <c r="M15" s="1" t="n">
        <f aca="false">IF(L15="","",IF(L15="確認済み",0,1))</f>
        <v>0</v>
      </c>
      <c r="N15" s="1" t="n">
        <f aca="false">IF(COUNTA(A15:I15)=0,IF(AND(L15="",M15="",J15="",K15=""),0,1),IF(NOT(AND(ISTEXT(L15),L15=IF(COUNTA(A15:I15)=0,"",IF(NOT(AND(ISTEXT(A15),LEN(A15)=8,EXACT(LEFT(A15,4),"ACT-"),ISNUMBER(FIND(MID(A15,5,1)&amp;"x","0x1x2x3x4x5x6x7x8x9x")),ISNUMBER(FIND(MID(A15,6,1)&amp;"x","0x1x2x3x4x5x6x7x8x9x")),ISNUMBER(FIND(MID(A15,7,1)&amp;"x","0x1x2x3x4x5x6x7x8x9x")),ISNUMBER(FIND(MID(A15,8,1)&amp;"x","0x1x2x3x4x5x6x7x8x9x")))),"活動IDはACT-と半角数字4桁",IF(COUNTIFS($A$8:$A$57,A15)&gt;1,"活動IDが重複",IF(NOT(AND(ISTEXT(B15),LEN(B15)=8,EXACT(LEFT(B15,4),"STF-"),ISNUMBER(FIND(MID(B15,5,1)&amp;"x","0x1x2x3x4x5x6x7x8x9x")),ISNUMBER(FIND(MID(B15,6,1)&amp;"x","0x1x2x3x4x5x6x7x8x9x")),ISNUMBER(FIND(MID(B15,7,1)&amp;"x","0x1x2x3x4x5x6x7x8x9x")),ISNUMBER(FIND(MID(B15,8,1)&amp;"x","0x1x2x3x4x5x6x7x8x9x")))),"担当IDの形式を確認",IF(COUNTIFS(登録ID!$F$8:$F$27,B15)&lt;&gt;1,"担当が未登録/重複",IF(AND(COUNTA(C15)&gt;0,NOT(AND(ISTEXT(C15),LEN(C15)=8,EXACT(LEFT(C15,4),"CUS-"),ISNUMBER(FIND(MID(C15,5,1)&amp;"x","0x1x2x3x4x5x6x7x8x9x")),ISNUMBER(FIND(MID(C15,6,1)&amp;"x","0x1x2x3x4x5x6x7x8x9x")),ISNUMBER(FIND(MID(C15,7,1)&amp;"x","0x1x2x3x4x5x6x7x8x9x")),ISNUMBER(FIND(MID(C15,8,1)&amp;"x","0x1x2x3x4x5x6x7x8x9x"))))),"顧客IDの形式を確認",IF(AND(COUNTA(C15)&gt;0,COUNTIFS(登録ID!$A$8:$A$57,C15)&lt;&gt;1),"顧客が未登録/重複",IF(NOT(OR(D15="訪問",D15="オンライン",D15="電話",D15="メール",D15="事務",D15="その他")),"活動種別を確認",IF(NOT(OR(E15="実施",E15="中止",E15="未確認")),"実施区分を確認",IF(NOT(IF(ISNUMBER(F15),AND(F15&gt;=43831,F15&lt;73051,F15=INT(F15)),FALSE())),"活動日は時刻なしで必須",IF(NOT(IF(ISNUMBER(I15),AND(I15&gt;=43831,I15&lt;73051,I15=INT(I15)),FALSE())),"記録確認日は時刻なしで必須",IF(OR(F15&gt;I15,I15&gt;日報!$H$3),"活動日≦確認日≦基準日を確認",IF(AND(E15="実施",NOT(AND(IF(ISNUMBER(G15),AND(G15&gt;=43831,G15&lt;73051,ABS(G15*1440-ROUND(G15*1440,0))&lt;0.00001),FALSE()),IF(ISNUMBER(H15),AND(H15&gt;=43831,H15&lt;73051,ABS(H15*1440-ROUND(H15*1440,0))&lt;0.00001),FALSE())))),"実施は分単位の開始/終了日時が必須",IF(AND(E15&lt;&gt;"実施",COUNTA(G15:H15)&gt;0),"中止/未確認の開始/終了は空欄",IF(AND(E15="実施",OR(G15&lt;F15,G15&gt;=F15+1,H15&lt;=G15,H15&gt;F15+1,H15&gt;=I15+1)),"時間の順序・活動日/確認日を確認",IF(AND(E15="実施",COUNTIFS($B$8:$B$57,B15,$E$8:$E$57,"実施",$G$8:$G$57,"&lt;"&amp;H15,$H$8:$H$57,"&gt;"&amp;G15)&gt;1),"同じ担当の実施時間が重複","確認済み")))))))))))))))),ISNUMBER(M15),M15=IF(L15="確認済み",0,1))),1,IF(M15&lt;&gt;0,0,IF(AND(IF(E15="実施",ISNUMBER(J15),ISTEXT(J15)),J15=IF(E15="実施",ROUND((H15-G15)*1440,0),""),ISNUMBER(K15),K15=IF(AND(B15=日報!$E$3,F15=日報!$B$3),COUNTIFS($B$8:B15,B15,$F$8:F15,F15),0)),0,1))))</f>
        <v>0</v>
      </c>
    </row>
    <row r="16" customFormat="false" ht="30" hidden="false" customHeight="true" outlineLevel="0" collapsed="false">
      <c r="A16" s="4" t="s">
        <v>62</v>
      </c>
      <c r="B16" s="4" t="s">
        <v>5</v>
      </c>
      <c r="C16" s="4"/>
      <c r="D16" s="12" t="s">
        <v>59</v>
      </c>
      <c r="E16" s="12" t="s">
        <v>44</v>
      </c>
      <c r="F16" s="3" t="n">
        <v>46311</v>
      </c>
      <c r="G16" s="13" t="n">
        <v>46311.4583333333</v>
      </c>
      <c r="H16" s="13" t="n">
        <v>46311.4722222222</v>
      </c>
      <c r="I16" s="3" t="n">
        <v>46311</v>
      </c>
      <c r="J16" s="1" t="n">
        <f aca="false">IF(L16="","",IF(M16&lt;&gt;0,NA(),IF(E16="実施",ROUND((H16-G16)*1440,0),"")))</f>
        <v>20</v>
      </c>
      <c r="K16" s="1" t="n">
        <f aca="false">IF(L16="","",IF(M16&lt;&gt;0,NA(),IF(AND(B16=日報!$E$3,F16=日報!$B$3),COUNTIFS($B$8:B16,B16,$F$8:F16,F16),0)))</f>
        <v>7</v>
      </c>
      <c r="L16" s="1" t="str">
        <f aca="false">IF(COUNTA(A16:I16)=0,"",IF(NOT(AND(ISTEXT(A16),LEN(A16)=8,EXACT(LEFT(A16,4),"ACT-"),ISNUMBER(FIND(MID(A16,5,1)&amp;"x","0x1x2x3x4x5x6x7x8x9x")),ISNUMBER(FIND(MID(A16,6,1)&amp;"x","0x1x2x3x4x5x6x7x8x9x")),ISNUMBER(FIND(MID(A16,7,1)&amp;"x","0x1x2x3x4x5x6x7x8x9x")),ISNUMBER(FIND(MID(A16,8,1)&amp;"x","0x1x2x3x4x5x6x7x8x9x")))),"活動IDはACT-と半角数字4桁",IF(COUNTIFS($A$8:$A$57,A16)&gt;1,"活動IDが重複",IF(NOT(AND(ISTEXT(B16),LEN(B16)=8,EXACT(LEFT(B16,4),"STF-"),ISNUMBER(FIND(MID(B16,5,1)&amp;"x","0x1x2x3x4x5x6x7x8x9x")),ISNUMBER(FIND(MID(B16,6,1)&amp;"x","0x1x2x3x4x5x6x7x8x9x")),ISNUMBER(FIND(MID(B16,7,1)&amp;"x","0x1x2x3x4x5x6x7x8x9x")),ISNUMBER(FIND(MID(B16,8,1)&amp;"x","0x1x2x3x4x5x6x7x8x9x")))),"担当IDの形式を確認",IF(COUNTIFS(登録ID!$F$8:$F$27,B16)&lt;&gt;1,"担当が未登録/重複",IF(AND(COUNTA(C16)&gt;0,NOT(AND(ISTEXT(C16),LEN(C16)=8,EXACT(LEFT(C16,4),"CUS-"),ISNUMBER(FIND(MID(C16,5,1)&amp;"x","0x1x2x3x4x5x6x7x8x9x")),ISNUMBER(FIND(MID(C16,6,1)&amp;"x","0x1x2x3x4x5x6x7x8x9x")),ISNUMBER(FIND(MID(C16,7,1)&amp;"x","0x1x2x3x4x5x6x7x8x9x")),ISNUMBER(FIND(MID(C16,8,1)&amp;"x","0x1x2x3x4x5x6x7x8x9x"))))),"顧客IDの形式を確認",IF(AND(COUNTA(C16)&gt;0,COUNTIFS(登録ID!$A$8:$A$57,C16)&lt;&gt;1),"顧客が未登録/重複",IF(NOT(OR(D16="訪問",D16="オンライン",D16="電話",D16="メール",D16="事務",D16="その他")),"活動種別を確認",IF(NOT(OR(E16="実施",E16="中止",E16="未確認")),"実施区分を確認",IF(NOT(IF(ISNUMBER(F16),AND(F16&gt;=43831,F16&lt;73051,F16=INT(F16)),FALSE())),"活動日は時刻なしで必須",IF(NOT(IF(ISNUMBER(I16),AND(I16&gt;=43831,I16&lt;73051,I16=INT(I16)),FALSE())),"記録確認日は時刻なしで必須",IF(OR(F16&gt;I16,I16&gt;日報!$H$3),"活動日≦確認日≦基準日を確認",IF(AND(E16="実施",NOT(AND(IF(ISNUMBER(G16),AND(G16&gt;=43831,G16&lt;73051,ABS(G16*1440-ROUND(G16*1440,0))&lt;0.00001),FALSE()),IF(ISNUMBER(H16),AND(H16&gt;=43831,H16&lt;73051,ABS(H16*1440-ROUND(H16*1440,0))&lt;0.00001),FALSE())))),"実施は分単位の開始/終了日時が必須",IF(AND(E16&lt;&gt;"実施",COUNTA(G16:H16)&gt;0),"中止/未確認の開始/終了は空欄",IF(AND(E16="実施",OR(G16&lt;F16,G16&gt;=F16+1,H16&lt;=G16,H16&gt;F16+1,H16&gt;=I16+1)),"時間の順序・活動日/確認日を確認",IF(AND(E16="実施",COUNTIFS($B$8:$B$57,B16,$E$8:$E$57,"実施",$G$8:$G$57,"&lt;"&amp;H16,$H$8:$H$57,"&gt;"&amp;G16)&gt;1),"同じ担当の実施時間が重複","確認済み"))))))))))))))))</f>
        <v>確認済み</v>
      </c>
      <c r="M16" s="1" t="n">
        <f aca="false">IF(L16="","",IF(L16="確認済み",0,1))</f>
        <v>0</v>
      </c>
      <c r="N16" s="1" t="n">
        <f aca="false">IF(COUNTA(A16:I16)=0,IF(AND(L16="",M16="",J16="",K16=""),0,1),IF(NOT(AND(ISTEXT(L16),L16=IF(COUNTA(A16:I16)=0,"",IF(NOT(AND(ISTEXT(A16),LEN(A16)=8,EXACT(LEFT(A16,4),"ACT-"),ISNUMBER(FIND(MID(A16,5,1)&amp;"x","0x1x2x3x4x5x6x7x8x9x")),ISNUMBER(FIND(MID(A16,6,1)&amp;"x","0x1x2x3x4x5x6x7x8x9x")),ISNUMBER(FIND(MID(A16,7,1)&amp;"x","0x1x2x3x4x5x6x7x8x9x")),ISNUMBER(FIND(MID(A16,8,1)&amp;"x","0x1x2x3x4x5x6x7x8x9x")))),"活動IDはACT-と半角数字4桁",IF(COUNTIFS($A$8:$A$57,A16)&gt;1,"活動IDが重複",IF(NOT(AND(ISTEXT(B16),LEN(B16)=8,EXACT(LEFT(B16,4),"STF-"),ISNUMBER(FIND(MID(B16,5,1)&amp;"x","0x1x2x3x4x5x6x7x8x9x")),ISNUMBER(FIND(MID(B16,6,1)&amp;"x","0x1x2x3x4x5x6x7x8x9x")),ISNUMBER(FIND(MID(B16,7,1)&amp;"x","0x1x2x3x4x5x6x7x8x9x")),ISNUMBER(FIND(MID(B16,8,1)&amp;"x","0x1x2x3x4x5x6x7x8x9x")))),"担当IDの形式を確認",IF(COUNTIFS(登録ID!$F$8:$F$27,B16)&lt;&gt;1,"担当が未登録/重複",IF(AND(COUNTA(C16)&gt;0,NOT(AND(ISTEXT(C16),LEN(C16)=8,EXACT(LEFT(C16,4),"CUS-"),ISNUMBER(FIND(MID(C16,5,1)&amp;"x","0x1x2x3x4x5x6x7x8x9x")),ISNUMBER(FIND(MID(C16,6,1)&amp;"x","0x1x2x3x4x5x6x7x8x9x")),ISNUMBER(FIND(MID(C16,7,1)&amp;"x","0x1x2x3x4x5x6x7x8x9x")),ISNUMBER(FIND(MID(C16,8,1)&amp;"x","0x1x2x3x4x5x6x7x8x9x"))))),"顧客IDの形式を確認",IF(AND(COUNTA(C16)&gt;0,COUNTIFS(登録ID!$A$8:$A$57,C16)&lt;&gt;1),"顧客が未登録/重複",IF(NOT(OR(D16="訪問",D16="オンライン",D16="電話",D16="メール",D16="事務",D16="その他")),"活動種別を確認",IF(NOT(OR(E16="実施",E16="中止",E16="未確認")),"実施区分を確認",IF(NOT(IF(ISNUMBER(F16),AND(F16&gt;=43831,F16&lt;73051,F16=INT(F16)),FALSE())),"活動日は時刻なしで必須",IF(NOT(IF(ISNUMBER(I16),AND(I16&gt;=43831,I16&lt;73051,I16=INT(I16)),FALSE())),"記録確認日は時刻なしで必須",IF(OR(F16&gt;I16,I16&gt;日報!$H$3),"活動日≦確認日≦基準日を確認",IF(AND(E16="実施",NOT(AND(IF(ISNUMBER(G16),AND(G16&gt;=43831,G16&lt;73051,ABS(G16*1440-ROUND(G16*1440,0))&lt;0.00001),FALSE()),IF(ISNUMBER(H16),AND(H16&gt;=43831,H16&lt;73051,ABS(H16*1440-ROUND(H16*1440,0))&lt;0.00001),FALSE())))),"実施は分単位の開始/終了日時が必須",IF(AND(E16&lt;&gt;"実施",COUNTA(G16:H16)&gt;0),"中止/未確認の開始/終了は空欄",IF(AND(E16="実施",OR(G16&lt;F16,G16&gt;=F16+1,H16&lt;=G16,H16&gt;F16+1,H16&gt;=I16+1)),"時間の順序・活動日/確認日を確認",IF(AND(E16="実施",COUNTIFS($B$8:$B$57,B16,$E$8:$E$57,"実施",$G$8:$G$57,"&lt;"&amp;H16,$H$8:$H$57,"&gt;"&amp;G16)&gt;1),"同じ担当の実施時間が重複","確認済み")))))))))))))))),ISNUMBER(M16),M16=IF(L16="確認済み",0,1))),1,IF(M16&lt;&gt;0,0,IF(AND(IF(E16="実施",ISNUMBER(J16),ISTEXT(J16)),J16=IF(E16="実施",ROUND((H16-G16)*1440,0),""),ISNUMBER(K16),K16=IF(AND(B16=日報!$E$3,F16=日報!$B$3),COUNTIFS($B$8:B16,B16,$F$8:F16,F16),0)),0,1))))</f>
        <v>0</v>
      </c>
    </row>
    <row r="17" customFormat="false" ht="30" hidden="false" customHeight="true" outlineLevel="0" collapsed="false">
      <c r="A17" s="4" t="s">
        <v>63</v>
      </c>
      <c r="B17" s="4" t="s">
        <v>5</v>
      </c>
      <c r="C17" s="4"/>
      <c r="D17" s="12" t="s">
        <v>61</v>
      </c>
      <c r="E17" s="12" t="s">
        <v>44</v>
      </c>
      <c r="F17" s="3" t="n">
        <v>46312</v>
      </c>
      <c r="G17" s="13" t="n">
        <v>46312.3333333333</v>
      </c>
      <c r="H17" s="13" t="n">
        <v>46312.3541666667</v>
      </c>
      <c r="I17" s="3" t="n">
        <v>46312</v>
      </c>
      <c r="J17" s="1" t="n">
        <f aca="false">IF(L17="","",IF(M17&lt;&gt;0,NA(),IF(E17="実施",ROUND((H17-G17)*1440,0),"")))</f>
        <v>30</v>
      </c>
      <c r="K17" s="1" t="n">
        <f aca="false">IF(L17="","",IF(M17&lt;&gt;0,NA(),IF(AND(B17=日報!$E$3,F17=日報!$B$3),COUNTIFS($B$8:B17,B17,$F$8:F17,F17),0)))</f>
        <v>0</v>
      </c>
      <c r="L17" s="1" t="str">
        <f aca="false">IF(COUNTA(A17:I17)=0,"",IF(NOT(AND(ISTEXT(A17),LEN(A17)=8,EXACT(LEFT(A17,4),"ACT-"),ISNUMBER(FIND(MID(A17,5,1)&amp;"x","0x1x2x3x4x5x6x7x8x9x")),ISNUMBER(FIND(MID(A17,6,1)&amp;"x","0x1x2x3x4x5x6x7x8x9x")),ISNUMBER(FIND(MID(A17,7,1)&amp;"x","0x1x2x3x4x5x6x7x8x9x")),ISNUMBER(FIND(MID(A17,8,1)&amp;"x","0x1x2x3x4x5x6x7x8x9x")))),"活動IDはACT-と半角数字4桁",IF(COUNTIFS($A$8:$A$57,A17)&gt;1,"活動IDが重複",IF(NOT(AND(ISTEXT(B17),LEN(B17)=8,EXACT(LEFT(B17,4),"STF-"),ISNUMBER(FIND(MID(B17,5,1)&amp;"x","0x1x2x3x4x5x6x7x8x9x")),ISNUMBER(FIND(MID(B17,6,1)&amp;"x","0x1x2x3x4x5x6x7x8x9x")),ISNUMBER(FIND(MID(B17,7,1)&amp;"x","0x1x2x3x4x5x6x7x8x9x")),ISNUMBER(FIND(MID(B17,8,1)&amp;"x","0x1x2x3x4x5x6x7x8x9x")))),"担当IDの形式を確認",IF(COUNTIFS(登録ID!$F$8:$F$27,B17)&lt;&gt;1,"担当が未登録/重複",IF(AND(COUNTA(C17)&gt;0,NOT(AND(ISTEXT(C17),LEN(C17)=8,EXACT(LEFT(C17,4),"CUS-"),ISNUMBER(FIND(MID(C17,5,1)&amp;"x","0x1x2x3x4x5x6x7x8x9x")),ISNUMBER(FIND(MID(C17,6,1)&amp;"x","0x1x2x3x4x5x6x7x8x9x")),ISNUMBER(FIND(MID(C17,7,1)&amp;"x","0x1x2x3x4x5x6x7x8x9x")),ISNUMBER(FIND(MID(C17,8,1)&amp;"x","0x1x2x3x4x5x6x7x8x9x"))))),"顧客IDの形式を確認",IF(AND(COUNTA(C17)&gt;0,COUNTIFS(登録ID!$A$8:$A$57,C17)&lt;&gt;1),"顧客が未登録/重複",IF(NOT(OR(D17="訪問",D17="オンライン",D17="電話",D17="メール",D17="事務",D17="その他")),"活動種別を確認",IF(NOT(OR(E17="実施",E17="中止",E17="未確認")),"実施区分を確認",IF(NOT(IF(ISNUMBER(F17),AND(F17&gt;=43831,F17&lt;73051,F17=INT(F17)),FALSE())),"活動日は時刻なしで必須",IF(NOT(IF(ISNUMBER(I17),AND(I17&gt;=43831,I17&lt;73051,I17=INT(I17)),FALSE())),"記録確認日は時刻なしで必須",IF(OR(F17&gt;I17,I17&gt;日報!$H$3),"活動日≦確認日≦基準日を確認",IF(AND(E17="実施",NOT(AND(IF(ISNUMBER(G17),AND(G17&gt;=43831,G17&lt;73051,ABS(G17*1440-ROUND(G17*1440,0))&lt;0.00001),FALSE()),IF(ISNUMBER(H17),AND(H17&gt;=43831,H17&lt;73051,ABS(H17*1440-ROUND(H17*1440,0))&lt;0.00001),FALSE())))),"実施は分単位の開始/終了日時が必須",IF(AND(E17&lt;&gt;"実施",COUNTA(G17:H17)&gt;0),"中止/未確認の開始/終了は空欄",IF(AND(E17="実施",OR(G17&lt;F17,G17&gt;=F17+1,H17&lt;=G17,H17&gt;F17+1,H17&gt;=I17+1)),"時間の順序・活動日/確認日を確認",IF(AND(E17="実施",COUNTIFS($B$8:$B$57,B17,$E$8:$E$57,"実施",$G$8:$G$57,"&lt;"&amp;H17,$H$8:$H$57,"&gt;"&amp;G17)&gt;1),"同じ担当の実施時間が重複","確認済み"))))))))))))))))</f>
        <v>確認済み</v>
      </c>
      <c r="M17" s="1" t="n">
        <f aca="false">IF(L17="","",IF(L17="確認済み",0,1))</f>
        <v>0</v>
      </c>
      <c r="N17" s="1" t="n">
        <f aca="false">IF(COUNTA(A17:I17)=0,IF(AND(L17="",M17="",J17="",K17=""),0,1),IF(NOT(AND(ISTEXT(L17),L17=IF(COUNTA(A17:I17)=0,"",IF(NOT(AND(ISTEXT(A17),LEN(A17)=8,EXACT(LEFT(A17,4),"ACT-"),ISNUMBER(FIND(MID(A17,5,1)&amp;"x","0x1x2x3x4x5x6x7x8x9x")),ISNUMBER(FIND(MID(A17,6,1)&amp;"x","0x1x2x3x4x5x6x7x8x9x")),ISNUMBER(FIND(MID(A17,7,1)&amp;"x","0x1x2x3x4x5x6x7x8x9x")),ISNUMBER(FIND(MID(A17,8,1)&amp;"x","0x1x2x3x4x5x6x7x8x9x")))),"活動IDはACT-と半角数字4桁",IF(COUNTIFS($A$8:$A$57,A17)&gt;1,"活動IDが重複",IF(NOT(AND(ISTEXT(B17),LEN(B17)=8,EXACT(LEFT(B17,4),"STF-"),ISNUMBER(FIND(MID(B17,5,1)&amp;"x","0x1x2x3x4x5x6x7x8x9x")),ISNUMBER(FIND(MID(B17,6,1)&amp;"x","0x1x2x3x4x5x6x7x8x9x")),ISNUMBER(FIND(MID(B17,7,1)&amp;"x","0x1x2x3x4x5x6x7x8x9x")),ISNUMBER(FIND(MID(B17,8,1)&amp;"x","0x1x2x3x4x5x6x7x8x9x")))),"担当IDの形式を確認",IF(COUNTIFS(登録ID!$F$8:$F$27,B17)&lt;&gt;1,"担当が未登録/重複",IF(AND(COUNTA(C17)&gt;0,NOT(AND(ISTEXT(C17),LEN(C17)=8,EXACT(LEFT(C17,4),"CUS-"),ISNUMBER(FIND(MID(C17,5,1)&amp;"x","0x1x2x3x4x5x6x7x8x9x")),ISNUMBER(FIND(MID(C17,6,1)&amp;"x","0x1x2x3x4x5x6x7x8x9x")),ISNUMBER(FIND(MID(C17,7,1)&amp;"x","0x1x2x3x4x5x6x7x8x9x")),ISNUMBER(FIND(MID(C17,8,1)&amp;"x","0x1x2x3x4x5x6x7x8x9x"))))),"顧客IDの形式を確認",IF(AND(COUNTA(C17)&gt;0,COUNTIFS(登録ID!$A$8:$A$57,C17)&lt;&gt;1),"顧客が未登録/重複",IF(NOT(OR(D17="訪問",D17="オンライン",D17="電話",D17="メール",D17="事務",D17="その他")),"活動種別を確認",IF(NOT(OR(E17="実施",E17="中止",E17="未確認")),"実施区分を確認",IF(NOT(IF(ISNUMBER(F17),AND(F17&gt;=43831,F17&lt;73051,F17=INT(F17)),FALSE())),"活動日は時刻なしで必須",IF(NOT(IF(ISNUMBER(I17),AND(I17&gt;=43831,I17&lt;73051,I17=INT(I17)),FALSE())),"記録確認日は時刻なしで必須",IF(OR(F17&gt;I17,I17&gt;日報!$H$3),"活動日≦確認日≦基準日を確認",IF(AND(E17="実施",NOT(AND(IF(ISNUMBER(G17),AND(G17&gt;=43831,G17&lt;73051,ABS(G17*1440-ROUND(G17*1440,0))&lt;0.00001),FALSE()),IF(ISNUMBER(H17),AND(H17&gt;=43831,H17&lt;73051,ABS(H17*1440-ROUND(H17*1440,0))&lt;0.00001),FALSE())))),"実施は分単位の開始/終了日時が必須",IF(AND(E17&lt;&gt;"実施",COUNTA(G17:H17)&gt;0),"中止/未確認の開始/終了は空欄",IF(AND(E17="実施",OR(G17&lt;F17,G17&gt;=F17+1,H17&lt;=G17,H17&gt;F17+1,H17&gt;=I17+1)),"時間の順序・活動日/確認日を確認",IF(AND(E17="実施",COUNTIFS($B$8:$B$57,B17,$E$8:$E$57,"実施",$G$8:$G$57,"&lt;"&amp;H17,$H$8:$H$57,"&gt;"&amp;G17)&gt;1),"同じ担当の実施時間が重複","確認済み")))))))))))))))),ISNUMBER(M17),M17=IF(L17="確認済み",0,1))),1,IF(M17&lt;&gt;0,0,IF(AND(IF(E17="実施",ISNUMBER(J17),ISTEXT(J17)),J17=IF(E17="実施",ROUND((H17-G17)*1440,0),""),ISNUMBER(K17),K17=IF(AND(B17=日報!$E$3,F17=日報!$B$3),COUNTIFS($B$8:B17,B17,$F$8:F17,F17),0)),0,1))))</f>
        <v>0</v>
      </c>
    </row>
    <row r="18" customFormat="false" ht="30" hidden="false" customHeight="true" outlineLevel="0" collapsed="false">
      <c r="A18" s="4"/>
      <c r="B18" s="4"/>
      <c r="C18" s="4"/>
      <c r="D18" s="12"/>
      <c r="E18" s="12"/>
      <c r="F18" s="3"/>
      <c r="G18" s="13"/>
      <c r="H18" s="13"/>
      <c r="I18" s="3"/>
      <c r="J18" s="1" t="str">
        <f aca="false">IF(L18="","",IF(M18&lt;&gt;0,NA(),IF(E18="実施",ROUND((H18-G18)*1440,0),"")))</f>
        <v/>
      </c>
      <c r="K18" s="1" t="str">
        <f aca="false">IF(L18="","",IF(M18&lt;&gt;0,NA(),IF(AND(B18=日報!$E$3,F18=日報!$B$3),COUNTIFS($B$8:B18,B18,$F$8:F18,F18),0)))</f>
        <v/>
      </c>
      <c r="L18" s="1" t="str">
        <f aca="false">IF(COUNTA(A18:I18)=0,"",IF(NOT(AND(ISTEXT(A18),LEN(A18)=8,EXACT(LEFT(A18,4),"ACT-"),ISNUMBER(FIND(MID(A18,5,1)&amp;"x","0x1x2x3x4x5x6x7x8x9x")),ISNUMBER(FIND(MID(A18,6,1)&amp;"x","0x1x2x3x4x5x6x7x8x9x")),ISNUMBER(FIND(MID(A18,7,1)&amp;"x","0x1x2x3x4x5x6x7x8x9x")),ISNUMBER(FIND(MID(A18,8,1)&amp;"x","0x1x2x3x4x5x6x7x8x9x")))),"活動IDはACT-と半角数字4桁",IF(COUNTIFS($A$8:$A$57,A18)&gt;1,"活動IDが重複",IF(NOT(AND(ISTEXT(B18),LEN(B18)=8,EXACT(LEFT(B18,4),"STF-"),ISNUMBER(FIND(MID(B18,5,1)&amp;"x","0x1x2x3x4x5x6x7x8x9x")),ISNUMBER(FIND(MID(B18,6,1)&amp;"x","0x1x2x3x4x5x6x7x8x9x")),ISNUMBER(FIND(MID(B18,7,1)&amp;"x","0x1x2x3x4x5x6x7x8x9x")),ISNUMBER(FIND(MID(B18,8,1)&amp;"x","0x1x2x3x4x5x6x7x8x9x")))),"担当IDの形式を確認",IF(COUNTIFS(登録ID!$F$8:$F$27,B18)&lt;&gt;1,"担当が未登録/重複",IF(AND(COUNTA(C18)&gt;0,NOT(AND(ISTEXT(C18),LEN(C18)=8,EXACT(LEFT(C18,4),"CUS-"),ISNUMBER(FIND(MID(C18,5,1)&amp;"x","0x1x2x3x4x5x6x7x8x9x")),ISNUMBER(FIND(MID(C18,6,1)&amp;"x","0x1x2x3x4x5x6x7x8x9x")),ISNUMBER(FIND(MID(C18,7,1)&amp;"x","0x1x2x3x4x5x6x7x8x9x")),ISNUMBER(FIND(MID(C18,8,1)&amp;"x","0x1x2x3x4x5x6x7x8x9x"))))),"顧客IDの形式を確認",IF(AND(COUNTA(C18)&gt;0,COUNTIFS(登録ID!$A$8:$A$57,C18)&lt;&gt;1),"顧客が未登録/重複",IF(NOT(OR(D18="訪問",D18="オンライン",D18="電話",D18="メール",D18="事務",D18="その他")),"活動種別を確認",IF(NOT(OR(E18="実施",E18="中止",E18="未確認")),"実施区分を確認",IF(NOT(IF(ISNUMBER(F18),AND(F18&gt;=43831,F18&lt;73051,F18=INT(F18)),FALSE())),"活動日は時刻なしで必須",IF(NOT(IF(ISNUMBER(I18),AND(I18&gt;=43831,I18&lt;73051,I18=INT(I18)),FALSE())),"記録確認日は時刻なしで必須",IF(OR(F18&gt;I18,I18&gt;日報!$H$3),"活動日≦確認日≦基準日を確認",IF(AND(E18="実施",NOT(AND(IF(ISNUMBER(G18),AND(G18&gt;=43831,G18&lt;73051,ABS(G18*1440-ROUND(G18*1440,0))&lt;0.00001),FALSE()),IF(ISNUMBER(H18),AND(H18&gt;=43831,H18&lt;73051,ABS(H18*1440-ROUND(H18*1440,0))&lt;0.00001),FALSE())))),"実施は分単位の開始/終了日時が必須",IF(AND(E18&lt;&gt;"実施",COUNTA(G18:H18)&gt;0),"中止/未確認の開始/終了は空欄",IF(AND(E18="実施",OR(G18&lt;F18,G18&gt;=F18+1,H18&lt;=G18,H18&gt;F18+1,H18&gt;=I18+1)),"時間の順序・活動日/確認日を確認",IF(AND(E18="実施",COUNTIFS($B$8:$B$57,B18,$E$8:$E$57,"実施",$G$8:$G$57,"&lt;"&amp;H18,$H$8:$H$57,"&gt;"&amp;G18)&gt;1),"同じ担当の実施時間が重複","確認済み"))))))))))))))))</f>
        <v/>
      </c>
      <c r="M18" s="1" t="str">
        <f aca="false">IF(L18="","",IF(L18="確認済み",0,1))</f>
        <v/>
      </c>
      <c r="N18" s="1" t="n">
        <f aca="false">IF(COUNTA(A18:I18)=0,IF(AND(L18="",M18="",J18="",K18=""),0,1),IF(NOT(AND(ISTEXT(L18),L18=IF(COUNTA(A18:I18)=0,"",IF(NOT(AND(ISTEXT(A18),LEN(A18)=8,EXACT(LEFT(A18,4),"ACT-"),ISNUMBER(FIND(MID(A18,5,1)&amp;"x","0x1x2x3x4x5x6x7x8x9x")),ISNUMBER(FIND(MID(A18,6,1)&amp;"x","0x1x2x3x4x5x6x7x8x9x")),ISNUMBER(FIND(MID(A18,7,1)&amp;"x","0x1x2x3x4x5x6x7x8x9x")),ISNUMBER(FIND(MID(A18,8,1)&amp;"x","0x1x2x3x4x5x6x7x8x9x")))),"活動IDはACT-と半角数字4桁",IF(COUNTIFS($A$8:$A$57,A18)&gt;1,"活動IDが重複",IF(NOT(AND(ISTEXT(B18),LEN(B18)=8,EXACT(LEFT(B18,4),"STF-"),ISNUMBER(FIND(MID(B18,5,1)&amp;"x","0x1x2x3x4x5x6x7x8x9x")),ISNUMBER(FIND(MID(B18,6,1)&amp;"x","0x1x2x3x4x5x6x7x8x9x")),ISNUMBER(FIND(MID(B18,7,1)&amp;"x","0x1x2x3x4x5x6x7x8x9x")),ISNUMBER(FIND(MID(B18,8,1)&amp;"x","0x1x2x3x4x5x6x7x8x9x")))),"担当IDの形式を確認",IF(COUNTIFS(登録ID!$F$8:$F$27,B18)&lt;&gt;1,"担当が未登録/重複",IF(AND(COUNTA(C18)&gt;0,NOT(AND(ISTEXT(C18),LEN(C18)=8,EXACT(LEFT(C18,4),"CUS-"),ISNUMBER(FIND(MID(C18,5,1)&amp;"x","0x1x2x3x4x5x6x7x8x9x")),ISNUMBER(FIND(MID(C18,6,1)&amp;"x","0x1x2x3x4x5x6x7x8x9x")),ISNUMBER(FIND(MID(C18,7,1)&amp;"x","0x1x2x3x4x5x6x7x8x9x")),ISNUMBER(FIND(MID(C18,8,1)&amp;"x","0x1x2x3x4x5x6x7x8x9x"))))),"顧客IDの形式を確認",IF(AND(COUNTA(C18)&gt;0,COUNTIFS(登録ID!$A$8:$A$57,C18)&lt;&gt;1),"顧客が未登録/重複",IF(NOT(OR(D18="訪問",D18="オンライン",D18="電話",D18="メール",D18="事務",D18="その他")),"活動種別を確認",IF(NOT(OR(E18="実施",E18="中止",E18="未確認")),"実施区分を確認",IF(NOT(IF(ISNUMBER(F18),AND(F18&gt;=43831,F18&lt;73051,F18=INT(F18)),FALSE())),"活動日は時刻なしで必須",IF(NOT(IF(ISNUMBER(I18),AND(I18&gt;=43831,I18&lt;73051,I18=INT(I18)),FALSE())),"記録確認日は時刻なしで必須",IF(OR(F18&gt;I18,I18&gt;日報!$H$3),"活動日≦確認日≦基準日を確認",IF(AND(E18="実施",NOT(AND(IF(ISNUMBER(G18),AND(G18&gt;=43831,G18&lt;73051,ABS(G18*1440-ROUND(G18*1440,0))&lt;0.00001),FALSE()),IF(ISNUMBER(H18),AND(H18&gt;=43831,H18&lt;73051,ABS(H18*1440-ROUND(H18*1440,0))&lt;0.00001),FALSE())))),"実施は分単位の開始/終了日時が必須",IF(AND(E18&lt;&gt;"実施",COUNTA(G18:H18)&gt;0),"中止/未確認の開始/終了は空欄",IF(AND(E18="実施",OR(G18&lt;F18,G18&gt;=F18+1,H18&lt;=G18,H18&gt;F18+1,H18&gt;=I18+1)),"時間の順序・活動日/確認日を確認",IF(AND(E18="実施",COUNTIFS($B$8:$B$57,B18,$E$8:$E$57,"実施",$G$8:$G$57,"&lt;"&amp;H18,$H$8:$H$57,"&gt;"&amp;G18)&gt;1),"同じ担当の実施時間が重複","確認済み")))))))))))))))),ISNUMBER(M18),M18=IF(L18="確認済み",0,1))),1,IF(M18&lt;&gt;0,0,IF(AND(IF(E18="実施",ISNUMBER(J18),ISTEXT(J18)),J18=IF(E18="実施",ROUND((H18-G18)*1440,0),""),ISNUMBER(K18),K18=IF(AND(B18=日報!$E$3,F18=日報!$B$3),COUNTIFS($B$8:B18,B18,$F$8:F18,F18),0)),0,1))))</f>
        <v>0</v>
      </c>
    </row>
    <row r="19" customFormat="false" ht="30" hidden="false" customHeight="true" outlineLevel="0" collapsed="false">
      <c r="A19" s="4"/>
      <c r="B19" s="4"/>
      <c r="C19" s="4"/>
      <c r="D19" s="12"/>
      <c r="E19" s="12"/>
      <c r="F19" s="3"/>
      <c r="G19" s="13"/>
      <c r="H19" s="13"/>
      <c r="I19" s="3"/>
      <c r="J19" s="1" t="str">
        <f aca="false">IF(L19="","",IF(M19&lt;&gt;0,NA(),IF(E19="実施",ROUND((H19-G19)*1440,0),"")))</f>
        <v/>
      </c>
      <c r="K19" s="1" t="str">
        <f aca="false">IF(L19="","",IF(M19&lt;&gt;0,NA(),IF(AND(B19=日報!$E$3,F19=日報!$B$3),COUNTIFS($B$8:B19,B19,$F$8:F19,F19),0)))</f>
        <v/>
      </c>
      <c r="L19" s="1" t="str">
        <f aca="false">IF(COUNTA(A19:I19)=0,"",IF(NOT(AND(ISTEXT(A19),LEN(A19)=8,EXACT(LEFT(A19,4),"ACT-"),ISNUMBER(FIND(MID(A19,5,1)&amp;"x","0x1x2x3x4x5x6x7x8x9x")),ISNUMBER(FIND(MID(A19,6,1)&amp;"x","0x1x2x3x4x5x6x7x8x9x")),ISNUMBER(FIND(MID(A19,7,1)&amp;"x","0x1x2x3x4x5x6x7x8x9x")),ISNUMBER(FIND(MID(A19,8,1)&amp;"x","0x1x2x3x4x5x6x7x8x9x")))),"活動IDはACT-と半角数字4桁",IF(COUNTIFS($A$8:$A$57,A19)&gt;1,"活動IDが重複",IF(NOT(AND(ISTEXT(B19),LEN(B19)=8,EXACT(LEFT(B19,4),"STF-"),ISNUMBER(FIND(MID(B19,5,1)&amp;"x","0x1x2x3x4x5x6x7x8x9x")),ISNUMBER(FIND(MID(B19,6,1)&amp;"x","0x1x2x3x4x5x6x7x8x9x")),ISNUMBER(FIND(MID(B19,7,1)&amp;"x","0x1x2x3x4x5x6x7x8x9x")),ISNUMBER(FIND(MID(B19,8,1)&amp;"x","0x1x2x3x4x5x6x7x8x9x")))),"担当IDの形式を確認",IF(COUNTIFS(登録ID!$F$8:$F$27,B19)&lt;&gt;1,"担当が未登録/重複",IF(AND(COUNTA(C19)&gt;0,NOT(AND(ISTEXT(C19),LEN(C19)=8,EXACT(LEFT(C19,4),"CUS-"),ISNUMBER(FIND(MID(C19,5,1)&amp;"x","0x1x2x3x4x5x6x7x8x9x")),ISNUMBER(FIND(MID(C19,6,1)&amp;"x","0x1x2x3x4x5x6x7x8x9x")),ISNUMBER(FIND(MID(C19,7,1)&amp;"x","0x1x2x3x4x5x6x7x8x9x")),ISNUMBER(FIND(MID(C19,8,1)&amp;"x","0x1x2x3x4x5x6x7x8x9x"))))),"顧客IDの形式を確認",IF(AND(COUNTA(C19)&gt;0,COUNTIFS(登録ID!$A$8:$A$57,C19)&lt;&gt;1),"顧客が未登録/重複",IF(NOT(OR(D19="訪問",D19="オンライン",D19="電話",D19="メール",D19="事務",D19="その他")),"活動種別を確認",IF(NOT(OR(E19="実施",E19="中止",E19="未確認")),"実施区分を確認",IF(NOT(IF(ISNUMBER(F19),AND(F19&gt;=43831,F19&lt;73051,F19=INT(F19)),FALSE())),"活動日は時刻なしで必須",IF(NOT(IF(ISNUMBER(I19),AND(I19&gt;=43831,I19&lt;73051,I19=INT(I19)),FALSE())),"記録確認日は時刻なしで必須",IF(OR(F19&gt;I19,I19&gt;日報!$H$3),"活動日≦確認日≦基準日を確認",IF(AND(E19="実施",NOT(AND(IF(ISNUMBER(G19),AND(G19&gt;=43831,G19&lt;73051,ABS(G19*1440-ROUND(G19*1440,0))&lt;0.00001),FALSE()),IF(ISNUMBER(H19),AND(H19&gt;=43831,H19&lt;73051,ABS(H19*1440-ROUND(H19*1440,0))&lt;0.00001),FALSE())))),"実施は分単位の開始/終了日時が必須",IF(AND(E19&lt;&gt;"実施",COUNTA(G19:H19)&gt;0),"中止/未確認の開始/終了は空欄",IF(AND(E19="実施",OR(G19&lt;F19,G19&gt;=F19+1,H19&lt;=G19,H19&gt;F19+1,H19&gt;=I19+1)),"時間の順序・活動日/確認日を確認",IF(AND(E19="実施",COUNTIFS($B$8:$B$57,B19,$E$8:$E$57,"実施",$G$8:$G$57,"&lt;"&amp;H19,$H$8:$H$57,"&gt;"&amp;G19)&gt;1),"同じ担当の実施時間が重複","確認済み"))))))))))))))))</f>
        <v/>
      </c>
      <c r="M19" s="1" t="str">
        <f aca="false">IF(L19="","",IF(L19="確認済み",0,1))</f>
        <v/>
      </c>
      <c r="N19" s="1" t="n">
        <f aca="false">IF(COUNTA(A19:I19)=0,IF(AND(L19="",M19="",J19="",K19=""),0,1),IF(NOT(AND(ISTEXT(L19),L19=IF(COUNTA(A19:I19)=0,"",IF(NOT(AND(ISTEXT(A19),LEN(A19)=8,EXACT(LEFT(A19,4),"ACT-"),ISNUMBER(FIND(MID(A19,5,1)&amp;"x","0x1x2x3x4x5x6x7x8x9x")),ISNUMBER(FIND(MID(A19,6,1)&amp;"x","0x1x2x3x4x5x6x7x8x9x")),ISNUMBER(FIND(MID(A19,7,1)&amp;"x","0x1x2x3x4x5x6x7x8x9x")),ISNUMBER(FIND(MID(A19,8,1)&amp;"x","0x1x2x3x4x5x6x7x8x9x")))),"活動IDはACT-と半角数字4桁",IF(COUNTIFS($A$8:$A$57,A19)&gt;1,"活動IDが重複",IF(NOT(AND(ISTEXT(B19),LEN(B19)=8,EXACT(LEFT(B19,4),"STF-"),ISNUMBER(FIND(MID(B19,5,1)&amp;"x","0x1x2x3x4x5x6x7x8x9x")),ISNUMBER(FIND(MID(B19,6,1)&amp;"x","0x1x2x3x4x5x6x7x8x9x")),ISNUMBER(FIND(MID(B19,7,1)&amp;"x","0x1x2x3x4x5x6x7x8x9x")),ISNUMBER(FIND(MID(B19,8,1)&amp;"x","0x1x2x3x4x5x6x7x8x9x")))),"担当IDの形式を確認",IF(COUNTIFS(登録ID!$F$8:$F$27,B19)&lt;&gt;1,"担当が未登録/重複",IF(AND(COUNTA(C19)&gt;0,NOT(AND(ISTEXT(C19),LEN(C19)=8,EXACT(LEFT(C19,4),"CUS-"),ISNUMBER(FIND(MID(C19,5,1)&amp;"x","0x1x2x3x4x5x6x7x8x9x")),ISNUMBER(FIND(MID(C19,6,1)&amp;"x","0x1x2x3x4x5x6x7x8x9x")),ISNUMBER(FIND(MID(C19,7,1)&amp;"x","0x1x2x3x4x5x6x7x8x9x")),ISNUMBER(FIND(MID(C19,8,1)&amp;"x","0x1x2x3x4x5x6x7x8x9x"))))),"顧客IDの形式を確認",IF(AND(COUNTA(C19)&gt;0,COUNTIFS(登録ID!$A$8:$A$57,C19)&lt;&gt;1),"顧客が未登録/重複",IF(NOT(OR(D19="訪問",D19="オンライン",D19="電話",D19="メール",D19="事務",D19="その他")),"活動種別を確認",IF(NOT(OR(E19="実施",E19="中止",E19="未確認")),"実施区分を確認",IF(NOT(IF(ISNUMBER(F19),AND(F19&gt;=43831,F19&lt;73051,F19=INT(F19)),FALSE())),"活動日は時刻なしで必須",IF(NOT(IF(ISNUMBER(I19),AND(I19&gt;=43831,I19&lt;73051,I19=INT(I19)),FALSE())),"記録確認日は時刻なしで必須",IF(OR(F19&gt;I19,I19&gt;日報!$H$3),"活動日≦確認日≦基準日を確認",IF(AND(E19="実施",NOT(AND(IF(ISNUMBER(G19),AND(G19&gt;=43831,G19&lt;73051,ABS(G19*1440-ROUND(G19*1440,0))&lt;0.00001),FALSE()),IF(ISNUMBER(H19),AND(H19&gt;=43831,H19&lt;73051,ABS(H19*1440-ROUND(H19*1440,0))&lt;0.00001),FALSE())))),"実施は分単位の開始/終了日時が必須",IF(AND(E19&lt;&gt;"実施",COUNTA(G19:H19)&gt;0),"中止/未確認の開始/終了は空欄",IF(AND(E19="実施",OR(G19&lt;F19,G19&gt;=F19+1,H19&lt;=G19,H19&gt;F19+1,H19&gt;=I19+1)),"時間の順序・活動日/確認日を確認",IF(AND(E19="実施",COUNTIFS($B$8:$B$57,B19,$E$8:$E$57,"実施",$G$8:$G$57,"&lt;"&amp;H19,$H$8:$H$57,"&gt;"&amp;G19)&gt;1),"同じ担当の実施時間が重複","確認済み")))))))))))))))),ISNUMBER(M19),M19=IF(L19="確認済み",0,1))),1,IF(M19&lt;&gt;0,0,IF(AND(IF(E19="実施",ISNUMBER(J19),ISTEXT(J19)),J19=IF(E19="実施",ROUND((H19-G19)*1440,0),""),ISNUMBER(K19),K19=IF(AND(B19=日報!$E$3,F19=日報!$B$3),COUNTIFS($B$8:B19,B19,$F$8:F19,F19),0)),0,1))))</f>
        <v>0</v>
      </c>
    </row>
    <row r="20" customFormat="false" ht="30" hidden="false" customHeight="true" outlineLevel="0" collapsed="false">
      <c r="A20" s="4"/>
      <c r="B20" s="4"/>
      <c r="C20" s="4"/>
      <c r="D20" s="12"/>
      <c r="E20" s="12"/>
      <c r="F20" s="3"/>
      <c r="G20" s="13"/>
      <c r="H20" s="13"/>
      <c r="I20" s="3"/>
      <c r="J20" s="1" t="str">
        <f aca="false">IF(L20="","",IF(M20&lt;&gt;0,NA(),IF(E20="実施",ROUND((H20-G20)*1440,0),"")))</f>
        <v/>
      </c>
      <c r="K20" s="1" t="str">
        <f aca="false">IF(L20="","",IF(M20&lt;&gt;0,NA(),IF(AND(B20=日報!$E$3,F20=日報!$B$3),COUNTIFS($B$8:B20,B20,$F$8:F20,F20),0)))</f>
        <v/>
      </c>
      <c r="L20" s="1" t="str">
        <f aca="false">IF(COUNTA(A20:I20)=0,"",IF(NOT(AND(ISTEXT(A20),LEN(A20)=8,EXACT(LEFT(A20,4),"ACT-"),ISNUMBER(FIND(MID(A20,5,1)&amp;"x","0x1x2x3x4x5x6x7x8x9x")),ISNUMBER(FIND(MID(A20,6,1)&amp;"x","0x1x2x3x4x5x6x7x8x9x")),ISNUMBER(FIND(MID(A20,7,1)&amp;"x","0x1x2x3x4x5x6x7x8x9x")),ISNUMBER(FIND(MID(A20,8,1)&amp;"x","0x1x2x3x4x5x6x7x8x9x")))),"活動IDはACT-と半角数字4桁",IF(COUNTIFS($A$8:$A$57,A20)&gt;1,"活動IDが重複",IF(NOT(AND(ISTEXT(B20),LEN(B20)=8,EXACT(LEFT(B20,4),"STF-"),ISNUMBER(FIND(MID(B20,5,1)&amp;"x","0x1x2x3x4x5x6x7x8x9x")),ISNUMBER(FIND(MID(B20,6,1)&amp;"x","0x1x2x3x4x5x6x7x8x9x")),ISNUMBER(FIND(MID(B20,7,1)&amp;"x","0x1x2x3x4x5x6x7x8x9x")),ISNUMBER(FIND(MID(B20,8,1)&amp;"x","0x1x2x3x4x5x6x7x8x9x")))),"担当IDの形式を確認",IF(COUNTIFS(登録ID!$F$8:$F$27,B20)&lt;&gt;1,"担当が未登録/重複",IF(AND(COUNTA(C20)&gt;0,NOT(AND(ISTEXT(C20),LEN(C20)=8,EXACT(LEFT(C20,4),"CUS-"),ISNUMBER(FIND(MID(C20,5,1)&amp;"x","0x1x2x3x4x5x6x7x8x9x")),ISNUMBER(FIND(MID(C20,6,1)&amp;"x","0x1x2x3x4x5x6x7x8x9x")),ISNUMBER(FIND(MID(C20,7,1)&amp;"x","0x1x2x3x4x5x6x7x8x9x")),ISNUMBER(FIND(MID(C20,8,1)&amp;"x","0x1x2x3x4x5x6x7x8x9x"))))),"顧客IDの形式を確認",IF(AND(COUNTA(C20)&gt;0,COUNTIFS(登録ID!$A$8:$A$57,C20)&lt;&gt;1),"顧客が未登録/重複",IF(NOT(OR(D20="訪問",D20="オンライン",D20="電話",D20="メール",D20="事務",D20="その他")),"活動種別を確認",IF(NOT(OR(E20="実施",E20="中止",E20="未確認")),"実施区分を確認",IF(NOT(IF(ISNUMBER(F20),AND(F20&gt;=43831,F20&lt;73051,F20=INT(F20)),FALSE())),"活動日は時刻なしで必須",IF(NOT(IF(ISNUMBER(I20),AND(I20&gt;=43831,I20&lt;73051,I20=INT(I20)),FALSE())),"記録確認日は時刻なしで必須",IF(OR(F20&gt;I20,I20&gt;日報!$H$3),"活動日≦確認日≦基準日を確認",IF(AND(E20="実施",NOT(AND(IF(ISNUMBER(G20),AND(G20&gt;=43831,G20&lt;73051,ABS(G20*1440-ROUND(G20*1440,0))&lt;0.00001),FALSE()),IF(ISNUMBER(H20),AND(H20&gt;=43831,H20&lt;73051,ABS(H20*1440-ROUND(H20*1440,0))&lt;0.00001),FALSE())))),"実施は分単位の開始/終了日時が必須",IF(AND(E20&lt;&gt;"実施",COUNTA(G20:H20)&gt;0),"中止/未確認の開始/終了は空欄",IF(AND(E20="実施",OR(G20&lt;F20,G20&gt;=F20+1,H20&lt;=G20,H20&gt;F20+1,H20&gt;=I20+1)),"時間の順序・活動日/確認日を確認",IF(AND(E20="実施",COUNTIFS($B$8:$B$57,B20,$E$8:$E$57,"実施",$G$8:$G$57,"&lt;"&amp;H20,$H$8:$H$57,"&gt;"&amp;G20)&gt;1),"同じ担当の実施時間が重複","確認済み"))))))))))))))))</f>
        <v/>
      </c>
      <c r="M20" s="1" t="str">
        <f aca="false">IF(L20="","",IF(L20="確認済み",0,1))</f>
        <v/>
      </c>
      <c r="N20" s="1" t="n">
        <f aca="false">IF(COUNTA(A20:I20)=0,IF(AND(L20="",M20="",J20="",K20=""),0,1),IF(NOT(AND(ISTEXT(L20),L20=IF(COUNTA(A20:I20)=0,"",IF(NOT(AND(ISTEXT(A20),LEN(A20)=8,EXACT(LEFT(A20,4),"ACT-"),ISNUMBER(FIND(MID(A20,5,1)&amp;"x","0x1x2x3x4x5x6x7x8x9x")),ISNUMBER(FIND(MID(A20,6,1)&amp;"x","0x1x2x3x4x5x6x7x8x9x")),ISNUMBER(FIND(MID(A20,7,1)&amp;"x","0x1x2x3x4x5x6x7x8x9x")),ISNUMBER(FIND(MID(A20,8,1)&amp;"x","0x1x2x3x4x5x6x7x8x9x")))),"活動IDはACT-と半角数字4桁",IF(COUNTIFS($A$8:$A$57,A20)&gt;1,"活動IDが重複",IF(NOT(AND(ISTEXT(B20),LEN(B20)=8,EXACT(LEFT(B20,4),"STF-"),ISNUMBER(FIND(MID(B20,5,1)&amp;"x","0x1x2x3x4x5x6x7x8x9x")),ISNUMBER(FIND(MID(B20,6,1)&amp;"x","0x1x2x3x4x5x6x7x8x9x")),ISNUMBER(FIND(MID(B20,7,1)&amp;"x","0x1x2x3x4x5x6x7x8x9x")),ISNUMBER(FIND(MID(B20,8,1)&amp;"x","0x1x2x3x4x5x6x7x8x9x")))),"担当IDの形式を確認",IF(COUNTIFS(登録ID!$F$8:$F$27,B20)&lt;&gt;1,"担当が未登録/重複",IF(AND(COUNTA(C20)&gt;0,NOT(AND(ISTEXT(C20),LEN(C20)=8,EXACT(LEFT(C20,4),"CUS-"),ISNUMBER(FIND(MID(C20,5,1)&amp;"x","0x1x2x3x4x5x6x7x8x9x")),ISNUMBER(FIND(MID(C20,6,1)&amp;"x","0x1x2x3x4x5x6x7x8x9x")),ISNUMBER(FIND(MID(C20,7,1)&amp;"x","0x1x2x3x4x5x6x7x8x9x")),ISNUMBER(FIND(MID(C20,8,1)&amp;"x","0x1x2x3x4x5x6x7x8x9x"))))),"顧客IDの形式を確認",IF(AND(COUNTA(C20)&gt;0,COUNTIFS(登録ID!$A$8:$A$57,C20)&lt;&gt;1),"顧客が未登録/重複",IF(NOT(OR(D20="訪問",D20="オンライン",D20="電話",D20="メール",D20="事務",D20="その他")),"活動種別を確認",IF(NOT(OR(E20="実施",E20="中止",E20="未確認")),"実施区分を確認",IF(NOT(IF(ISNUMBER(F20),AND(F20&gt;=43831,F20&lt;73051,F20=INT(F20)),FALSE())),"活動日は時刻なしで必須",IF(NOT(IF(ISNUMBER(I20),AND(I20&gt;=43831,I20&lt;73051,I20=INT(I20)),FALSE())),"記録確認日は時刻なしで必須",IF(OR(F20&gt;I20,I20&gt;日報!$H$3),"活動日≦確認日≦基準日を確認",IF(AND(E20="実施",NOT(AND(IF(ISNUMBER(G20),AND(G20&gt;=43831,G20&lt;73051,ABS(G20*1440-ROUND(G20*1440,0))&lt;0.00001),FALSE()),IF(ISNUMBER(H20),AND(H20&gt;=43831,H20&lt;73051,ABS(H20*1440-ROUND(H20*1440,0))&lt;0.00001),FALSE())))),"実施は分単位の開始/終了日時が必須",IF(AND(E20&lt;&gt;"実施",COUNTA(G20:H20)&gt;0),"中止/未確認の開始/終了は空欄",IF(AND(E20="実施",OR(G20&lt;F20,G20&gt;=F20+1,H20&lt;=G20,H20&gt;F20+1,H20&gt;=I20+1)),"時間の順序・活動日/確認日を確認",IF(AND(E20="実施",COUNTIFS($B$8:$B$57,B20,$E$8:$E$57,"実施",$G$8:$G$57,"&lt;"&amp;H20,$H$8:$H$57,"&gt;"&amp;G20)&gt;1),"同じ担当の実施時間が重複","確認済み")))))))))))))))),ISNUMBER(M20),M20=IF(L20="確認済み",0,1))),1,IF(M20&lt;&gt;0,0,IF(AND(IF(E20="実施",ISNUMBER(J20),ISTEXT(J20)),J20=IF(E20="実施",ROUND((H20-G20)*1440,0),""),ISNUMBER(K20),K20=IF(AND(B20=日報!$E$3,F20=日報!$B$3),COUNTIFS($B$8:B20,B20,$F$8:F20,F20),0)),0,1))))</f>
        <v>0</v>
      </c>
    </row>
    <row r="21" customFormat="false" ht="30" hidden="false" customHeight="true" outlineLevel="0" collapsed="false">
      <c r="A21" s="4"/>
      <c r="B21" s="4"/>
      <c r="C21" s="4"/>
      <c r="D21" s="12"/>
      <c r="E21" s="12"/>
      <c r="F21" s="3"/>
      <c r="G21" s="13"/>
      <c r="H21" s="13"/>
      <c r="I21" s="3"/>
      <c r="J21" s="1" t="str">
        <f aca="false">IF(L21="","",IF(M21&lt;&gt;0,NA(),IF(E21="実施",ROUND((H21-G21)*1440,0),"")))</f>
        <v/>
      </c>
      <c r="K21" s="1" t="str">
        <f aca="false">IF(L21="","",IF(M21&lt;&gt;0,NA(),IF(AND(B21=日報!$E$3,F21=日報!$B$3),COUNTIFS($B$8:B21,B21,$F$8:F21,F21),0)))</f>
        <v/>
      </c>
      <c r="L21" s="1" t="str">
        <f aca="false">IF(COUNTA(A21:I21)=0,"",IF(NOT(AND(ISTEXT(A21),LEN(A21)=8,EXACT(LEFT(A21,4),"ACT-"),ISNUMBER(FIND(MID(A21,5,1)&amp;"x","0x1x2x3x4x5x6x7x8x9x")),ISNUMBER(FIND(MID(A21,6,1)&amp;"x","0x1x2x3x4x5x6x7x8x9x")),ISNUMBER(FIND(MID(A21,7,1)&amp;"x","0x1x2x3x4x5x6x7x8x9x")),ISNUMBER(FIND(MID(A21,8,1)&amp;"x","0x1x2x3x4x5x6x7x8x9x")))),"活動IDはACT-と半角数字4桁",IF(COUNTIFS($A$8:$A$57,A21)&gt;1,"活動IDが重複",IF(NOT(AND(ISTEXT(B21),LEN(B21)=8,EXACT(LEFT(B21,4),"STF-"),ISNUMBER(FIND(MID(B21,5,1)&amp;"x","0x1x2x3x4x5x6x7x8x9x")),ISNUMBER(FIND(MID(B21,6,1)&amp;"x","0x1x2x3x4x5x6x7x8x9x")),ISNUMBER(FIND(MID(B21,7,1)&amp;"x","0x1x2x3x4x5x6x7x8x9x")),ISNUMBER(FIND(MID(B21,8,1)&amp;"x","0x1x2x3x4x5x6x7x8x9x")))),"担当IDの形式を確認",IF(COUNTIFS(登録ID!$F$8:$F$27,B21)&lt;&gt;1,"担当が未登録/重複",IF(AND(COUNTA(C21)&gt;0,NOT(AND(ISTEXT(C21),LEN(C21)=8,EXACT(LEFT(C21,4),"CUS-"),ISNUMBER(FIND(MID(C21,5,1)&amp;"x","0x1x2x3x4x5x6x7x8x9x")),ISNUMBER(FIND(MID(C21,6,1)&amp;"x","0x1x2x3x4x5x6x7x8x9x")),ISNUMBER(FIND(MID(C21,7,1)&amp;"x","0x1x2x3x4x5x6x7x8x9x")),ISNUMBER(FIND(MID(C21,8,1)&amp;"x","0x1x2x3x4x5x6x7x8x9x"))))),"顧客IDの形式を確認",IF(AND(COUNTA(C21)&gt;0,COUNTIFS(登録ID!$A$8:$A$57,C21)&lt;&gt;1),"顧客が未登録/重複",IF(NOT(OR(D21="訪問",D21="オンライン",D21="電話",D21="メール",D21="事務",D21="その他")),"活動種別を確認",IF(NOT(OR(E21="実施",E21="中止",E21="未確認")),"実施区分を確認",IF(NOT(IF(ISNUMBER(F21),AND(F21&gt;=43831,F21&lt;73051,F21=INT(F21)),FALSE())),"活動日は時刻なしで必須",IF(NOT(IF(ISNUMBER(I21),AND(I21&gt;=43831,I21&lt;73051,I21=INT(I21)),FALSE())),"記録確認日は時刻なしで必須",IF(OR(F21&gt;I21,I21&gt;日報!$H$3),"活動日≦確認日≦基準日を確認",IF(AND(E21="実施",NOT(AND(IF(ISNUMBER(G21),AND(G21&gt;=43831,G21&lt;73051,ABS(G21*1440-ROUND(G21*1440,0))&lt;0.00001),FALSE()),IF(ISNUMBER(H21),AND(H21&gt;=43831,H21&lt;73051,ABS(H21*1440-ROUND(H21*1440,0))&lt;0.00001),FALSE())))),"実施は分単位の開始/終了日時が必須",IF(AND(E21&lt;&gt;"実施",COUNTA(G21:H21)&gt;0),"中止/未確認の開始/終了は空欄",IF(AND(E21="実施",OR(G21&lt;F21,G21&gt;=F21+1,H21&lt;=G21,H21&gt;F21+1,H21&gt;=I21+1)),"時間の順序・活動日/確認日を確認",IF(AND(E21="実施",COUNTIFS($B$8:$B$57,B21,$E$8:$E$57,"実施",$G$8:$G$57,"&lt;"&amp;H21,$H$8:$H$57,"&gt;"&amp;G21)&gt;1),"同じ担当の実施時間が重複","確認済み"))))))))))))))))</f>
        <v/>
      </c>
      <c r="M21" s="1" t="str">
        <f aca="false">IF(L21="","",IF(L21="確認済み",0,1))</f>
        <v/>
      </c>
      <c r="N21" s="1" t="n">
        <f aca="false">IF(COUNTA(A21:I21)=0,IF(AND(L21="",M21="",J21="",K21=""),0,1),IF(NOT(AND(ISTEXT(L21),L21=IF(COUNTA(A21:I21)=0,"",IF(NOT(AND(ISTEXT(A21),LEN(A21)=8,EXACT(LEFT(A21,4),"ACT-"),ISNUMBER(FIND(MID(A21,5,1)&amp;"x","0x1x2x3x4x5x6x7x8x9x")),ISNUMBER(FIND(MID(A21,6,1)&amp;"x","0x1x2x3x4x5x6x7x8x9x")),ISNUMBER(FIND(MID(A21,7,1)&amp;"x","0x1x2x3x4x5x6x7x8x9x")),ISNUMBER(FIND(MID(A21,8,1)&amp;"x","0x1x2x3x4x5x6x7x8x9x")))),"活動IDはACT-と半角数字4桁",IF(COUNTIFS($A$8:$A$57,A21)&gt;1,"活動IDが重複",IF(NOT(AND(ISTEXT(B21),LEN(B21)=8,EXACT(LEFT(B21,4),"STF-"),ISNUMBER(FIND(MID(B21,5,1)&amp;"x","0x1x2x3x4x5x6x7x8x9x")),ISNUMBER(FIND(MID(B21,6,1)&amp;"x","0x1x2x3x4x5x6x7x8x9x")),ISNUMBER(FIND(MID(B21,7,1)&amp;"x","0x1x2x3x4x5x6x7x8x9x")),ISNUMBER(FIND(MID(B21,8,1)&amp;"x","0x1x2x3x4x5x6x7x8x9x")))),"担当IDの形式を確認",IF(COUNTIFS(登録ID!$F$8:$F$27,B21)&lt;&gt;1,"担当が未登録/重複",IF(AND(COUNTA(C21)&gt;0,NOT(AND(ISTEXT(C21),LEN(C21)=8,EXACT(LEFT(C21,4),"CUS-"),ISNUMBER(FIND(MID(C21,5,1)&amp;"x","0x1x2x3x4x5x6x7x8x9x")),ISNUMBER(FIND(MID(C21,6,1)&amp;"x","0x1x2x3x4x5x6x7x8x9x")),ISNUMBER(FIND(MID(C21,7,1)&amp;"x","0x1x2x3x4x5x6x7x8x9x")),ISNUMBER(FIND(MID(C21,8,1)&amp;"x","0x1x2x3x4x5x6x7x8x9x"))))),"顧客IDの形式を確認",IF(AND(COUNTA(C21)&gt;0,COUNTIFS(登録ID!$A$8:$A$57,C21)&lt;&gt;1),"顧客が未登録/重複",IF(NOT(OR(D21="訪問",D21="オンライン",D21="電話",D21="メール",D21="事務",D21="その他")),"活動種別を確認",IF(NOT(OR(E21="実施",E21="中止",E21="未確認")),"実施区分を確認",IF(NOT(IF(ISNUMBER(F21),AND(F21&gt;=43831,F21&lt;73051,F21=INT(F21)),FALSE())),"活動日は時刻なしで必須",IF(NOT(IF(ISNUMBER(I21),AND(I21&gt;=43831,I21&lt;73051,I21=INT(I21)),FALSE())),"記録確認日は時刻なしで必須",IF(OR(F21&gt;I21,I21&gt;日報!$H$3),"活動日≦確認日≦基準日を確認",IF(AND(E21="実施",NOT(AND(IF(ISNUMBER(G21),AND(G21&gt;=43831,G21&lt;73051,ABS(G21*1440-ROUND(G21*1440,0))&lt;0.00001),FALSE()),IF(ISNUMBER(H21),AND(H21&gt;=43831,H21&lt;73051,ABS(H21*1440-ROUND(H21*1440,0))&lt;0.00001),FALSE())))),"実施は分単位の開始/終了日時が必須",IF(AND(E21&lt;&gt;"実施",COUNTA(G21:H21)&gt;0),"中止/未確認の開始/終了は空欄",IF(AND(E21="実施",OR(G21&lt;F21,G21&gt;=F21+1,H21&lt;=G21,H21&gt;F21+1,H21&gt;=I21+1)),"時間の順序・活動日/確認日を確認",IF(AND(E21="実施",COUNTIFS($B$8:$B$57,B21,$E$8:$E$57,"実施",$G$8:$G$57,"&lt;"&amp;H21,$H$8:$H$57,"&gt;"&amp;G21)&gt;1),"同じ担当の実施時間が重複","確認済み")))))))))))))))),ISNUMBER(M21),M21=IF(L21="確認済み",0,1))),1,IF(M21&lt;&gt;0,0,IF(AND(IF(E21="実施",ISNUMBER(J21),ISTEXT(J21)),J21=IF(E21="実施",ROUND((H21-G21)*1440,0),""),ISNUMBER(K21),K21=IF(AND(B21=日報!$E$3,F21=日報!$B$3),COUNTIFS($B$8:B21,B21,$F$8:F21,F21),0)),0,1))))</f>
        <v>0</v>
      </c>
    </row>
    <row r="22" customFormat="false" ht="30" hidden="false" customHeight="true" outlineLevel="0" collapsed="false">
      <c r="A22" s="4"/>
      <c r="B22" s="4"/>
      <c r="C22" s="4"/>
      <c r="D22" s="12"/>
      <c r="E22" s="12"/>
      <c r="F22" s="3"/>
      <c r="G22" s="13"/>
      <c r="H22" s="13"/>
      <c r="I22" s="3"/>
      <c r="J22" s="1" t="str">
        <f aca="false">IF(L22="","",IF(M22&lt;&gt;0,NA(),IF(E22="実施",ROUND((H22-G22)*1440,0),"")))</f>
        <v/>
      </c>
      <c r="K22" s="1" t="str">
        <f aca="false">IF(L22="","",IF(M22&lt;&gt;0,NA(),IF(AND(B22=日報!$E$3,F22=日報!$B$3),COUNTIFS($B$8:B22,B22,$F$8:F22,F22),0)))</f>
        <v/>
      </c>
      <c r="L22" s="1" t="str">
        <f aca="false">IF(COUNTA(A22:I22)=0,"",IF(NOT(AND(ISTEXT(A22),LEN(A22)=8,EXACT(LEFT(A22,4),"ACT-"),ISNUMBER(FIND(MID(A22,5,1)&amp;"x","0x1x2x3x4x5x6x7x8x9x")),ISNUMBER(FIND(MID(A22,6,1)&amp;"x","0x1x2x3x4x5x6x7x8x9x")),ISNUMBER(FIND(MID(A22,7,1)&amp;"x","0x1x2x3x4x5x6x7x8x9x")),ISNUMBER(FIND(MID(A22,8,1)&amp;"x","0x1x2x3x4x5x6x7x8x9x")))),"活動IDはACT-と半角数字4桁",IF(COUNTIFS($A$8:$A$57,A22)&gt;1,"活動IDが重複",IF(NOT(AND(ISTEXT(B22),LEN(B22)=8,EXACT(LEFT(B22,4),"STF-"),ISNUMBER(FIND(MID(B22,5,1)&amp;"x","0x1x2x3x4x5x6x7x8x9x")),ISNUMBER(FIND(MID(B22,6,1)&amp;"x","0x1x2x3x4x5x6x7x8x9x")),ISNUMBER(FIND(MID(B22,7,1)&amp;"x","0x1x2x3x4x5x6x7x8x9x")),ISNUMBER(FIND(MID(B22,8,1)&amp;"x","0x1x2x3x4x5x6x7x8x9x")))),"担当IDの形式を確認",IF(COUNTIFS(登録ID!$F$8:$F$27,B22)&lt;&gt;1,"担当が未登録/重複",IF(AND(COUNTA(C22)&gt;0,NOT(AND(ISTEXT(C22),LEN(C22)=8,EXACT(LEFT(C22,4),"CUS-"),ISNUMBER(FIND(MID(C22,5,1)&amp;"x","0x1x2x3x4x5x6x7x8x9x")),ISNUMBER(FIND(MID(C22,6,1)&amp;"x","0x1x2x3x4x5x6x7x8x9x")),ISNUMBER(FIND(MID(C22,7,1)&amp;"x","0x1x2x3x4x5x6x7x8x9x")),ISNUMBER(FIND(MID(C22,8,1)&amp;"x","0x1x2x3x4x5x6x7x8x9x"))))),"顧客IDの形式を確認",IF(AND(COUNTA(C22)&gt;0,COUNTIFS(登録ID!$A$8:$A$57,C22)&lt;&gt;1),"顧客が未登録/重複",IF(NOT(OR(D22="訪問",D22="オンライン",D22="電話",D22="メール",D22="事務",D22="その他")),"活動種別を確認",IF(NOT(OR(E22="実施",E22="中止",E22="未確認")),"実施区分を確認",IF(NOT(IF(ISNUMBER(F22),AND(F22&gt;=43831,F22&lt;73051,F22=INT(F22)),FALSE())),"活動日は時刻なしで必須",IF(NOT(IF(ISNUMBER(I22),AND(I22&gt;=43831,I22&lt;73051,I22=INT(I22)),FALSE())),"記録確認日は時刻なしで必須",IF(OR(F22&gt;I22,I22&gt;日報!$H$3),"活動日≦確認日≦基準日を確認",IF(AND(E22="実施",NOT(AND(IF(ISNUMBER(G22),AND(G22&gt;=43831,G22&lt;73051,ABS(G22*1440-ROUND(G22*1440,0))&lt;0.00001),FALSE()),IF(ISNUMBER(H22),AND(H22&gt;=43831,H22&lt;73051,ABS(H22*1440-ROUND(H22*1440,0))&lt;0.00001),FALSE())))),"実施は分単位の開始/終了日時が必須",IF(AND(E22&lt;&gt;"実施",COUNTA(G22:H22)&gt;0),"中止/未確認の開始/終了は空欄",IF(AND(E22="実施",OR(G22&lt;F22,G22&gt;=F22+1,H22&lt;=G22,H22&gt;F22+1,H22&gt;=I22+1)),"時間の順序・活動日/確認日を確認",IF(AND(E22="実施",COUNTIFS($B$8:$B$57,B22,$E$8:$E$57,"実施",$G$8:$G$57,"&lt;"&amp;H22,$H$8:$H$57,"&gt;"&amp;G22)&gt;1),"同じ担当の実施時間が重複","確認済み"))))))))))))))))</f>
        <v/>
      </c>
      <c r="M22" s="1" t="str">
        <f aca="false">IF(L22="","",IF(L22="確認済み",0,1))</f>
        <v/>
      </c>
      <c r="N22" s="1" t="n">
        <f aca="false">IF(COUNTA(A22:I22)=0,IF(AND(L22="",M22="",J22="",K22=""),0,1),IF(NOT(AND(ISTEXT(L22),L22=IF(COUNTA(A22:I22)=0,"",IF(NOT(AND(ISTEXT(A22),LEN(A22)=8,EXACT(LEFT(A22,4),"ACT-"),ISNUMBER(FIND(MID(A22,5,1)&amp;"x","0x1x2x3x4x5x6x7x8x9x")),ISNUMBER(FIND(MID(A22,6,1)&amp;"x","0x1x2x3x4x5x6x7x8x9x")),ISNUMBER(FIND(MID(A22,7,1)&amp;"x","0x1x2x3x4x5x6x7x8x9x")),ISNUMBER(FIND(MID(A22,8,1)&amp;"x","0x1x2x3x4x5x6x7x8x9x")))),"活動IDはACT-と半角数字4桁",IF(COUNTIFS($A$8:$A$57,A22)&gt;1,"活動IDが重複",IF(NOT(AND(ISTEXT(B22),LEN(B22)=8,EXACT(LEFT(B22,4),"STF-"),ISNUMBER(FIND(MID(B22,5,1)&amp;"x","0x1x2x3x4x5x6x7x8x9x")),ISNUMBER(FIND(MID(B22,6,1)&amp;"x","0x1x2x3x4x5x6x7x8x9x")),ISNUMBER(FIND(MID(B22,7,1)&amp;"x","0x1x2x3x4x5x6x7x8x9x")),ISNUMBER(FIND(MID(B22,8,1)&amp;"x","0x1x2x3x4x5x6x7x8x9x")))),"担当IDの形式を確認",IF(COUNTIFS(登録ID!$F$8:$F$27,B22)&lt;&gt;1,"担当が未登録/重複",IF(AND(COUNTA(C22)&gt;0,NOT(AND(ISTEXT(C22),LEN(C22)=8,EXACT(LEFT(C22,4),"CUS-"),ISNUMBER(FIND(MID(C22,5,1)&amp;"x","0x1x2x3x4x5x6x7x8x9x")),ISNUMBER(FIND(MID(C22,6,1)&amp;"x","0x1x2x3x4x5x6x7x8x9x")),ISNUMBER(FIND(MID(C22,7,1)&amp;"x","0x1x2x3x4x5x6x7x8x9x")),ISNUMBER(FIND(MID(C22,8,1)&amp;"x","0x1x2x3x4x5x6x7x8x9x"))))),"顧客IDの形式を確認",IF(AND(COUNTA(C22)&gt;0,COUNTIFS(登録ID!$A$8:$A$57,C22)&lt;&gt;1),"顧客が未登録/重複",IF(NOT(OR(D22="訪問",D22="オンライン",D22="電話",D22="メール",D22="事務",D22="その他")),"活動種別を確認",IF(NOT(OR(E22="実施",E22="中止",E22="未確認")),"実施区分を確認",IF(NOT(IF(ISNUMBER(F22),AND(F22&gt;=43831,F22&lt;73051,F22=INT(F22)),FALSE())),"活動日は時刻なしで必須",IF(NOT(IF(ISNUMBER(I22),AND(I22&gt;=43831,I22&lt;73051,I22=INT(I22)),FALSE())),"記録確認日は時刻なしで必須",IF(OR(F22&gt;I22,I22&gt;日報!$H$3),"活動日≦確認日≦基準日を確認",IF(AND(E22="実施",NOT(AND(IF(ISNUMBER(G22),AND(G22&gt;=43831,G22&lt;73051,ABS(G22*1440-ROUND(G22*1440,0))&lt;0.00001),FALSE()),IF(ISNUMBER(H22),AND(H22&gt;=43831,H22&lt;73051,ABS(H22*1440-ROUND(H22*1440,0))&lt;0.00001),FALSE())))),"実施は分単位の開始/終了日時が必須",IF(AND(E22&lt;&gt;"実施",COUNTA(G22:H22)&gt;0),"中止/未確認の開始/終了は空欄",IF(AND(E22="実施",OR(G22&lt;F22,G22&gt;=F22+1,H22&lt;=G22,H22&gt;F22+1,H22&gt;=I22+1)),"時間の順序・活動日/確認日を確認",IF(AND(E22="実施",COUNTIFS($B$8:$B$57,B22,$E$8:$E$57,"実施",$G$8:$G$57,"&lt;"&amp;H22,$H$8:$H$57,"&gt;"&amp;G22)&gt;1),"同じ担当の実施時間が重複","確認済み")))))))))))))))),ISNUMBER(M22),M22=IF(L22="確認済み",0,1))),1,IF(M22&lt;&gt;0,0,IF(AND(IF(E22="実施",ISNUMBER(J22),ISTEXT(J22)),J22=IF(E22="実施",ROUND((H22-G22)*1440,0),""),ISNUMBER(K22),K22=IF(AND(B22=日報!$E$3,F22=日報!$B$3),COUNTIFS($B$8:B22,B22,$F$8:F22,F22),0)),0,1))))</f>
        <v>0</v>
      </c>
    </row>
    <row r="23" customFormat="false" ht="30" hidden="false" customHeight="true" outlineLevel="0" collapsed="false">
      <c r="A23" s="4"/>
      <c r="B23" s="4"/>
      <c r="C23" s="4"/>
      <c r="D23" s="12"/>
      <c r="E23" s="12"/>
      <c r="F23" s="3"/>
      <c r="G23" s="13"/>
      <c r="H23" s="13"/>
      <c r="I23" s="3"/>
      <c r="J23" s="1" t="str">
        <f aca="false">IF(L23="","",IF(M23&lt;&gt;0,NA(),IF(E23="実施",ROUND((H23-G23)*1440,0),"")))</f>
        <v/>
      </c>
      <c r="K23" s="1" t="str">
        <f aca="false">IF(L23="","",IF(M23&lt;&gt;0,NA(),IF(AND(B23=日報!$E$3,F23=日報!$B$3),COUNTIFS($B$8:B23,B23,$F$8:F23,F23),0)))</f>
        <v/>
      </c>
      <c r="L23" s="1" t="str">
        <f aca="false">IF(COUNTA(A23:I23)=0,"",IF(NOT(AND(ISTEXT(A23),LEN(A23)=8,EXACT(LEFT(A23,4),"ACT-"),ISNUMBER(FIND(MID(A23,5,1)&amp;"x","0x1x2x3x4x5x6x7x8x9x")),ISNUMBER(FIND(MID(A23,6,1)&amp;"x","0x1x2x3x4x5x6x7x8x9x")),ISNUMBER(FIND(MID(A23,7,1)&amp;"x","0x1x2x3x4x5x6x7x8x9x")),ISNUMBER(FIND(MID(A23,8,1)&amp;"x","0x1x2x3x4x5x6x7x8x9x")))),"活動IDはACT-と半角数字4桁",IF(COUNTIFS($A$8:$A$57,A23)&gt;1,"活動IDが重複",IF(NOT(AND(ISTEXT(B23),LEN(B23)=8,EXACT(LEFT(B23,4),"STF-"),ISNUMBER(FIND(MID(B23,5,1)&amp;"x","0x1x2x3x4x5x6x7x8x9x")),ISNUMBER(FIND(MID(B23,6,1)&amp;"x","0x1x2x3x4x5x6x7x8x9x")),ISNUMBER(FIND(MID(B23,7,1)&amp;"x","0x1x2x3x4x5x6x7x8x9x")),ISNUMBER(FIND(MID(B23,8,1)&amp;"x","0x1x2x3x4x5x6x7x8x9x")))),"担当IDの形式を確認",IF(COUNTIFS(登録ID!$F$8:$F$27,B23)&lt;&gt;1,"担当が未登録/重複",IF(AND(COUNTA(C23)&gt;0,NOT(AND(ISTEXT(C23),LEN(C23)=8,EXACT(LEFT(C23,4),"CUS-"),ISNUMBER(FIND(MID(C23,5,1)&amp;"x","0x1x2x3x4x5x6x7x8x9x")),ISNUMBER(FIND(MID(C23,6,1)&amp;"x","0x1x2x3x4x5x6x7x8x9x")),ISNUMBER(FIND(MID(C23,7,1)&amp;"x","0x1x2x3x4x5x6x7x8x9x")),ISNUMBER(FIND(MID(C23,8,1)&amp;"x","0x1x2x3x4x5x6x7x8x9x"))))),"顧客IDの形式を確認",IF(AND(COUNTA(C23)&gt;0,COUNTIFS(登録ID!$A$8:$A$57,C23)&lt;&gt;1),"顧客が未登録/重複",IF(NOT(OR(D23="訪問",D23="オンライン",D23="電話",D23="メール",D23="事務",D23="その他")),"活動種別を確認",IF(NOT(OR(E23="実施",E23="中止",E23="未確認")),"実施区分を確認",IF(NOT(IF(ISNUMBER(F23),AND(F23&gt;=43831,F23&lt;73051,F23=INT(F23)),FALSE())),"活動日は時刻なしで必須",IF(NOT(IF(ISNUMBER(I23),AND(I23&gt;=43831,I23&lt;73051,I23=INT(I23)),FALSE())),"記録確認日は時刻なしで必須",IF(OR(F23&gt;I23,I23&gt;日報!$H$3),"活動日≦確認日≦基準日を確認",IF(AND(E23="実施",NOT(AND(IF(ISNUMBER(G23),AND(G23&gt;=43831,G23&lt;73051,ABS(G23*1440-ROUND(G23*1440,0))&lt;0.00001),FALSE()),IF(ISNUMBER(H23),AND(H23&gt;=43831,H23&lt;73051,ABS(H23*1440-ROUND(H23*1440,0))&lt;0.00001),FALSE())))),"実施は分単位の開始/終了日時が必須",IF(AND(E23&lt;&gt;"実施",COUNTA(G23:H23)&gt;0),"中止/未確認の開始/終了は空欄",IF(AND(E23="実施",OR(G23&lt;F23,G23&gt;=F23+1,H23&lt;=G23,H23&gt;F23+1,H23&gt;=I23+1)),"時間の順序・活動日/確認日を確認",IF(AND(E23="実施",COUNTIFS($B$8:$B$57,B23,$E$8:$E$57,"実施",$G$8:$G$57,"&lt;"&amp;H23,$H$8:$H$57,"&gt;"&amp;G23)&gt;1),"同じ担当の実施時間が重複","確認済み"))))))))))))))))</f>
        <v/>
      </c>
      <c r="M23" s="1" t="str">
        <f aca="false">IF(L23="","",IF(L23="確認済み",0,1))</f>
        <v/>
      </c>
      <c r="N23" s="1" t="n">
        <f aca="false">IF(COUNTA(A23:I23)=0,IF(AND(L23="",M23="",J23="",K23=""),0,1),IF(NOT(AND(ISTEXT(L23),L23=IF(COUNTA(A23:I23)=0,"",IF(NOT(AND(ISTEXT(A23),LEN(A23)=8,EXACT(LEFT(A23,4),"ACT-"),ISNUMBER(FIND(MID(A23,5,1)&amp;"x","0x1x2x3x4x5x6x7x8x9x")),ISNUMBER(FIND(MID(A23,6,1)&amp;"x","0x1x2x3x4x5x6x7x8x9x")),ISNUMBER(FIND(MID(A23,7,1)&amp;"x","0x1x2x3x4x5x6x7x8x9x")),ISNUMBER(FIND(MID(A23,8,1)&amp;"x","0x1x2x3x4x5x6x7x8x9x")))),"活動IDはACT-と半角数字4桁",IF(COUNTIFS($A$8:$A$57,A23)&gt;1,"活動IDが重複",IF(NOT(AND(ISTEXT(B23),LEN(B23)=8,EXACT(LEFT(B23,4),"STF-"),ISNUMBER(FIND(MID(B23,5,1)&amp;"x","0x1x2x3x4x5x6x7x8x9x")),ISNUMBER(FIND(MID(B23,6,1)&amp;"x","0x1x2x3x4x5x6x7x8x9x")),ISNUMBER(FIND(MID(B23,7,1)&amp;"x","0x1x2x3x4x5x6x7x8x9x")),ISNUMBER(FIND(MID(B23,8,1)&amp;"x","0x1x2x3x4x5x6x7x8x9x")))),"担当IDの形式を確認",IF(COUNTIFS(登録ID!$F$8:$F$27,B23)&lt;&gt;1,"担当が未登録/重複",IF(AND(COUNTA(C23)&gt;0,NOT(AND(ISTEXT(C23),LEN(C23)=8,EXACT(LEFT(C23,4),"CUS-"),ISNUMBER(FIND(MID(C23,5,1)&amp;"x","0x1x2x3x4x5x6x7x8x9x")),ISNUMBER(FIND(MID(C23,6,1)&amp;"x","0x1x2x3x4x5x6x7x8x9x")),ISNUMBER(FIND(MID(C23,7,1)&amp;"x","0x1x2x3x4x5x6x7x8x9x")),ISNUMBER(FIND(MID(C23,8,1)&amp;"x","0x1x2x3x4x5x6x7x8x9x"))))),"顧客IDの形式を確認",IF(AND(COUNTA(C23)&gt;0,COUNTIFS(登録ID!$A$8:$A$57,C23)&lt;&gt;1),"顧客が未登録/重複",IF(NOT(OR(D23="訪問",D23="オンライン",D23="電話",D23="メール",D23="事務",D23="その他")),"活動種別を確認",IF(NOT(OR(E23="実施",E23="中止",E23="未確認")),"実施区分を確認",IF(NOT(IF(ISNUMBER(F23),AND(F23&gt;=43831,F23&lt;73051,F23=INT(F23)),FALSE())),"活動日は時刻なしで必須",IF(NOT(IF(ISNUMBER(I23),AND(I23&gt;=43831,I23&lt;73051,I23=INT(I23)),FALSE())),"記録確認日は時刻なしで必須",IF(OR(F23&gt;I23,I23&gt;日報!$H$3),"活動日≦確認日≦基準日を確認",IF(AND(E23="実施",NOT(AND(IF(ISNUMBER(G23),AND(G23&gt;=43831,G23&lt;73051,ABS(G23*1440-ROUND(G23*1440,0))&lt;0.00001),FALSE()),IF(ISNUMBER(H23),AND(H23&gt;=43831,H23&lt;73051,ABS(H23*1440-ROUND(H23*1440,0))&lt;0.00001),FALSE())))),"実施は分単位の開始/終了日時が必須",IF(AND(E23&lt;&gt;"実施",COUNTA(G23:H23)&gt;0),"中止/未確認の開始/終了は空欄",IF(AND(E23="実施",OR(G23&lt;F23,G23&gt;=F23+1,H23&lt;=G23,H23&gt;F23+1,H23&gt;=I23+1)),"時間の順序・活動日/確認日を確認",IF(AND(E23="実施",COUNTIFS($B$8:$B$57,B23,$E$8:$E$57,"実施",$G$8:$G$57,"&lt;"&amp;H23,$H$8:$H$57,"&gt;"&amp;G23)&gt;1),"同じ担当の実施時間が重複","確認済み")))))))))))))))),ISNUMBER(M23),M23=IF(L23="確認済み",0,1))),1,IF(M23&lt;&gt;0,0,IF(AND(IF(E23="実施",ISNUMBER(J23),ISTEXT(J23)),J23=IF(E23="実施",ROUND((H23-G23)*1440,0),""),ISNUMBER(K23),K23=IF(AND(B23=日報!$E$3,F23=日報!$B$3),COUNTIFS($B$8:B23,B23,$F$8:F23,F23),0)),0,1))))</f>
        <v>0</v>
      </c>
    </row>
    <row r="24" customFormat="false" ht="30" hidden="false" customHeight="true" outlineLevel="0" collapsed="false">
      <c r="A24" s="4"/>
      <c r="B24" s="4"/>
      <c r="C24" s="4"/>
      <c r="D24" s="12"/>
      <c r="E24" s="12"/>
      <c r="F24" s="3"/>
      <c r="G24" s="13"/>
      <c r="H24" s="13"/>
      <c r="I24" s="3"/>
      <c r="J24" s="1" t="str">
        <f aca="false">IF(L24="","",IF(M24&lt;&gt;0,NA(),IF(E24="実施",ROUND((H24-G24)*1440,0),"")))</f>
        <v/>
      </c>
      <c r="K24" s="1" t="str">
        <f aca="false">IF(L24="","",IF(M24&lt;&gt;0,NA(),IF(AND(B24=日報!$E$3,F24=日報!$B$3),COUNTIFS($B$8:B24,B24,$F$8:F24,F24),0)))</f>
        <v/>
      </c>
      <c r="L24" s="1" t="str">
        <f aca="false">IF(COUNTA(A24:I24)=0,"",IF(NOT(AND(ISTEXT(A24),LEN(A24)=8,EXACT(LEFT(A24,4),"ACT-"),ISNUMBER(FIND(MID(A24,5,1)&amp;"x","0x1x2x3x4x5x6x7x8x9x")),ISNUMBER(FIND(MID(A24,6,1)&amp;"x","0x1x2x3x4x5x6x7x8x9x")),ISNUMBER(FIND(MID(A24,7,1)&amp;"x","0x1x2x3x4x5x6x7x8x9x")),ISNUMBER(FIND(MID(A24,8,1)&amp;"x","0x1x2x3x4x5x6x7x8x9x")))),"活動IDはACT-と半角数字4桁",IF(COUNTIFS($A$8:$A$57,A24)&gt;1,"活動IDが重複",IF(NOT(AND(ISTEXT(B24),LEN(B24)=8,EXACT(LEFT(B24,4),"STF-"),ISNUMBER(FIND(MID(B24,5,1)&amp;"x","0x1x2x3x4x5x6x7x8x9x")),ISNUMBER(FIND(MID(B24,6,1)&amp;"x","0x1x2x3x4x5x6x7x8x9x")),ISNUMBER(FIND(MID(B24,7,1)&amp;"x","0x1x2x3x4x5x6x7x8x9x")),ISNUMBER(FIND(MID(B24,8,1)&amp;"x","0x1x2x3x4x5x6x7x8x9x")))),"担当IDの形式を確認",IF(COUNTIFS(登録ID!$F$8:$F$27,B24)&lt;&gt;1,"担当が未登録/重複",IF(AND(COUNTA(C24)&gt;0,NOT(AND(ISTEXT(C24),LEN(C24)=8,EXACT(LEFT(C24,4),"CUS-"),ISNUMBER(FIND(MID(C24,5,1)&amp;"x","0x1x2x3x4x5x6x7x8x9x")),ISNUMBER(FIND(MID(C24,6,1)&amp;"x","0x1x2x3x4x5x6x7x8x9x")),ISNUMBER(FIND(MID(C24,7,1)&amp;"x","0x1x2x3x4x5x6x7x8x9x")),ISNUMBER(FIND(MID(C24,8,1)&amp;"x","0x1x2x3x4x5x6x7x8x9x"))))),"顧客IDの形式を確認",IF(AND(COUNTA(C24)&gt;0,COUNTIFS(登録ID!$A$8:$A$57,C24)&lt;&gt;1),"顧客が未登録/重複",IF(NOT(OR(D24="訪問",D24="オンライン",D24="電話",D24="メール",D24="事務",D24="その他")),"活動種別を確認",IF(NOT(OR(E24="実施",E24="中止",E24="未確認")),"実施区分を確認",IF(NOT(IF(ISNUMBER(F24),AND(F24&gt;=43831,F24&lt;73051,F24=INT(F24)),FALSE())),"活動日は時刻なしで必須",IF(NOT(IF(ISNUMBER(I24),AND(I24&gt;=43831,I24&lt;73051,I24=INT(I24)),FALSE())),"記録確認日は時刻なしで必須",IF(OR(F24&gt;I24,I24&gt;日報!$H$3),"活動日≦確認日≦基準日を確認",IF(AND(E24="実施",NOT(AND(IF(ISNUMBER(G24),AND(G24&gt;=43831,G24&lt;73051,ABS(G24*1440-ROUND(G24*1440,0))&lt;0.00001),FALSE()),IF(ISNUMBER(H24),AND(H24&gt;=43831,H24&lt;73051,ABS(H24*1440-ROUND(H24*1440,0))&lt;0.00001),FALSE())))),"実施は分単位の開始/終了日時が必須",IF(AND(E24&lt;&gt;"実施",COUNTA(G24:H24)&gt;0),"中止/未確認の開始/終了は空欄",IF(AND(E24="実施",OR(G24&lt;F24,G24&gt;=F24+1,H24&lt;=G24,H24&gt;F24+1,H24&gt;=I24+1)),"時間の順序・活動日/確認日を確認",IF(AND(E24="実施",COUNTIFS($B$8:$B$57,B24,$E$8:$E$57,"実施",$G$8:$G$57,"&lt;"&amp;H24,$H$8:$H$57,"&gt;"&amp;G24)&gt;1),"同じ担当の実施時間が重複","確認済み"))))))))))))))))</f>
        <v/>
      </c>
      <c r="M24" s="1" t="str">
        <f aca="false">IF(L24="","",IF(L24="確認済み",0,1))</f>
        <v/>
      </c>
      <c r="N24" s="1" t="n">
        <f aca="false">IF(COUNTA(A24:I24)=0,IF(AND(L24="",M24="",J24="",K24=""),0,1),IF(NOT(AND(ISTEXT(L24),L24=IF(COUNTA(A24:I24)=0,"",IF(NOT(AND(ISTEXT(A24),LEN(A24)=8,EXACT(LEFT(A24,4),"ACT-"),ISNUMBER(FIND(MID(A24,5,1)&amp;"x","0x1x2x3x4x5x6x7x8x9x")),ISNUMBER(FIND(MID(A24,6,1)&amp;"x","0x1x2x3x4x5x6x7x8x9x")),ISNUMBER(FIND(MID(A24,7,1)&amp;"x","0x1x2x3x4x5x6x7x8x9x")),ISNUMBER(FIND(MID(A24,8,1)&amp;"x","0x1x2x3x4x5x6x7x8x9x")))),"活動IDはACT-と半角数字4桁",IF(COUNTIFS($A$8:$A$57,A24)&gt;1,"活動IDが重複",IF(NOT(AND(ISTEXT(B24),LEN(B24)=8,EXACT(LEFT(B24,4),"STF-"),ISNUMBER(FIND(MID(B24,5,1)&amp;"x","0x1x2x3x4x5x6x7x8x9x")),ISNUMBER(FIND(MID(B24,6,1)&amp;"x","0x1x2x3x4x5x6x7x8x9x")),ISNUMBER(FIND(MID(B24,7,1)&amp;"x","0x1x2x3x4x5x6x7x8x9x")),ISNUMBER(FIND(MID(B24,8,1)&amp;"x","0x1x2x3x4x5x6x7x8x9x")))),"担当IDの形式を確認",IF(COUNTIFS(登録ID!$F$8:$F$27,B24)&lt;&gt;1,"担当が未登録/重複",IF(AND(COUNTA(C24)&gt;0,NOT(AND(ISTEXT(C24),LEN(C24)=8,EXACT(LEFT(C24,4),"CUS-"),ISNUMBER(FIND(MID(C24,5,1)&amp;"x","0x1x2x3x4x5x6x7x8x9x")),ISNUMBER(FIND(MID(C24,6,1)&amp;"x","0x1x2x3x4x5x6x7x8x9x")),ISNUMBER(FIND(MID(C24,7,1)&amp;"x","0x1x2x3x4x5x6x7x8x9x")),ISNUMBER(FIND(MID(C24,8,1)&amp;"x","0x1x2x3x4x5x6x7x8x9x"))))),"顧客IDの形式を確認",IF(AND(COUNTA(C24)&gt;0,COUNTIFS(登録ID!$A$8:$A$57,C24)&lt;&gt;1),"顧客が未登録/重複",IF(NOT(OR(D24="訪問",D24="オンライン",D24="電話",D24="メール",D24="事務",D24="その他")),"活動種別を確認",IF(NOT(OR(E24="実施",E24="中止",E24="未確認")),"実施区分を確認",IF(NOT(IF(ISNUMBER(F24),AND(F24&gt;=43831,F24&lt;73051,F24=INT(F24)),FALSE())),"活動日は時刻なしで必須",IF(NOT(IF(ISNUMBER(I24),AND(I24&gt;=43831,I24&lt;73051,I24=INT(I24)),FALSE())),"記録確認日は時刻なしで必須",IF(OR(F24&gt;I24,I24&gt;日報!$H$3),"活動日≦確認日≦基準日を確認",IF(AND(E24="実施",NOT(AND(IF(ISNUMBER(G24),AND(G24&gt;=43831,G24&lt;73051,ABS(G24*1440-ROUND(G24*1440,0))&lt;0.00001),FALSE()),IF(ISNUMBER(H24),AND(H24&gt;=43831,H24&lt;73051,ABS(H24*1440-ROUND(H24*1440,0))&lt;0.00001),FALSE())))),"実施は分単位の開始/終了日時が必須",IF(AND(E24&lt;&gt;"実施",COUNTA(G24:H24)&gt;0),"中止/未確認の開始/終了は空欄",IF(AND(E24="実施",OR(G24&lt;F24,G24&gt;=F24+1,H24&lt;=G24,H24&gt;F24+1,H24&gt;=I24+1)),"時間の順序・活動日/確認日を確認",IF(AND(E24="実施",COUNTIFS($B$8:$B$57,B24,$E$8:$E$57,"実施",$G$8:$G$57,"&lt;"&amp;H24,$H$8:$H$57,"&gt;"&amp;G24)&gt;1),"同じ担当の実施時間が重複","確認済み")))))))))))))))),ISNUMBER(M24),M24=IF(L24="確認済み",0,1))),1,IF(M24&lt;&gt;0,0,IF(AND(IF(E24="実施",ISNUMBER(J24),ISTEXT(J24)),J24=IF(E24="実施",ROUND((H24-G24)*1440,0),""),ISNUMBER(K24),K24=IF(AND(B24=日報!$E$3,F24=日報!$B$3),COUNTIFS($B$8:B24,B24,$F$8:F24,F24),0)),0,1))))</f>
        <v>0</v>
      </c>
    </row>
    <row r="25" customFormat="false" ht="30" hidden="false" customHeight="true" outlineLevel="0" collapsed="false">
      <c r="A25" s="4"/>
      <c r="B25" s="4"/>
      <c r="C25" s="4"/>
      <c r="D25" s="12"/>
      <c r="E25" s="12"/>
      <c r="F25" s="3"/>
      <c r="G25" s="13"/>
      <c r="H25" s="13"/>
      <c r="I25" s="3"/>
      <c r="J25" s="1" t="str">
        <f aca="false">IF(L25="","",IF(M25&lt;&gt;0,NA(),IF(E25="実施",ROUND((H25-G25)*1440,0),"")))</f>
        <v/>
      </c>
      <c r="K25" s="1" t="str">
        <f aca="false">IF(L25="","",IF(M25&lt;&gt;0,NA(),IF(AND(B25=日報!$E$3,F25=日報!$B$3),COUNTIFS($B$8:B25,B25,$F$8:F25,F25),0)))</f>
        <v/>
      </c>
      <c r="L25" s="1" t="str">
        <f aca="false">IF(COUNTA(A25:I25)=0,"",IF(NOT(AND(ISTEXT(A25),LEN(A25)=8,EXACT(LEFT(A25,4),"ACT-"),ISNUMBER(FIND(MID(A25,5,1)&amp;"x","0x1x2x3x4x5x6x7x8x9x")),ISNUMBER(FIND(MID(A25,6,1)&amp;"x","0x1x2x3x4x5x6x7x8x9x")),ISNUMBER(FIND(MID(A25,7,1)&amp;"x","0x1x2x3x4x5x6x7x8x9x")),ISNUMBER(FIND(MID(A25,8,1)&amp;"x","0x1x2x3x4x5x6x7x8x9x")))),"活動IDはACT-と半角数字4桁",IF(COUNTIFS($A$8:$A$57,A25)&gt;1,"活動IDが重複",IF(NOT(AND(ISTEXT(B25),LEN(B25)=8,EXACT(LEFT(B25,4),"STF-"),ISNUMBER(FIND(MID(B25,5,1)&amp;"x","0x1x2x3x4x5x6x7x8x9x")),ISNUMBER(FIND(MID(B25,6,1)&amp;"x","0x1x2x3x4x5x6x7x8x9x")),ISNUMBER(FIND(MID(B25,7,1)&amp;"x","0x1x2x3x4x5x6x7x8x9x")),ISNUMBER(FIND(MID(B25,8,1)&amp;"x","0x1x2x3x4x5x6x7x8x9x")))),"担当IDの形式を確認",IF(COUNTIFS(登録ID!$F$8:$F$27,B25)&lt;&gt;1,"担当が未登録/重複",IF(AND(COUNTA(C25)&gt;0,NOT(AND(ISTEXT(C25),LEN(C25)=8,EXACT(LEFT(C25,4),"CUS-"),ISNUMBER(FIND(MID(C25,5,1)&amp;"x","0x1x2x3x4x5x6x7x8x9x")),ISNUMBER(FIND(MID(C25,6,1)&amp;"x","0x1x2x3x4x5x6x7x8x9x")),ISNUMBER(FIND(MID(C25,7,1)&amp;"x","0x1x2x3x4x5x6x7x8x9x")),ISNUMBER(FIND(MID(C25,8,1)&amp;"x","0x1x2x3x4x5x6x7x8x9x"))))),"顧客IDの形式を確認",IF(AND(COUNTA(C25)&gt;0,COUNTIFS(登録ID!$A$8:$A$57,C25)&lt;&gt;1),"顧客が未登録/重複",IF(NOT(OR(D25="訪問",D25="オンライン",D25="電話",D25="メール",D25="事務",D25="その他")),"活動種別を確認",IF(NOT(OR(E25="実施",E25="中止",E25="未確認")),"実施区分を確認",IF(NOT(IF(ISNUMBER(F25),AND(F25&gt;=43831,F25&lt;73051,F25=INT(F25)),FALSE())),"活動日は時刻なしで必須",IF(NOT(IF(ISNUMBER(I25),AND(I25&gt;=43831,I25&lt;73051,I25=INT(I25)),FALSE())),"記録確認日は時刻なしで必須",IF(OR(F25&gt;I25,I25&gt;日報!$H$3),"活動日≦確認日≦基準日を確認",IF(AND(E25="実施",NOT(AND(IF(ISNUMBER(G25),AND(G25&gt;=43831,G25&lt;73051,ABS(G25*1440-ROUND(G25*1440,0))&lt;0.00001),FALSE()),IF(ISNUMBER(H25),AND(H25&gt;=43831,H25&lt;73051,ABS(H25*1440-ROUND(H25*1440,0))&lt;0.00001),FALSE())))),"実施は分単位の開始/終了日時が必須",IF(AND(E25&lt;&gt;"実施",COUNTA(G25:H25)&gt;0),"中止/未確認の開始/終了は空欄",IF(AND(E25="実施",OR(G25&lt;F25,G25&gt;=F25+1,H25&lt;=G25,H25&gt;F25+1,H25&gt;=I25+1)),"時間の順序・活動日/確認日を確認",IF(AND(E25="実施",COUNTIFS($B$8:$B$57,B25,$E$8:$E$57,"実施",$G$8:$G$57,"&lt;"&amp;H25,$H$8:$H$57,"&gt;"&amp;G25)&gt;1),"同じ担当の実施時間が重複","確認済み"))))))))))))))))</f>
        <v/>
      </c>
      <c r="M25" s="1" t="str">
        <f aca="false">IF(L25="","",IF(L25="確認済み",0,1))</f>
        <v/>
      </c>
      <c r="N25" s="1" t="n">
        <f aca="false">IF(COUNTA(A25:I25)=0,IF(AND(L25="",M25="",J25="",K25=""),0,1),IF(NOT(AND(ISTEXT(L25),L25=IF(COUNTA(A25:I25)=0,"",IF(NOT(AND(ISTEXT(A25),LEN(A25)=8,EXACT(LEFT(A25,4),"ACT-"),ISNUMBER(FIND(MID(A25,5,1)&amp;"x","0x1x2x3x4x5x6x7x8x9x")),ISNUMBER(FIND(MID(A25,6,1)&amp;"x","0x1x2x3x4x5x6x7x8x9x")),ISNUMBER(FIND(MID(A25,7,1)&amp;"x","0x1x2x3x4x5x6x7x8x9x")),ISNUMBER(FIND(MID(A25,8,1)&amp;"x","0x1x2x3x4x5x6x7x8x9x")))),"活動IDはACT-と半角数字4桁",IF(COUNTIFS($A$8:$A$57,A25)&gt;1,"活動IDが重複",IF(NOT(AND(ISTEXT(B25),LEN(B25)=8,EXACT(LEFT(B25,4),"STF-"),ISNUMBER(FIND(MID(B25,5,1)&amp;"x","0x1x2x3x4x5x6x7x8x9x")),ISNUMBER(FIND(MID(B25,6,1)&amp;"x","0x1x2x3x4x5x6x7x8x9x")),ISNUMBER(FIND(MID(B25,7,1)&amp;"x","0x1x2x3x4x5x6x7x8x9x")),ISNUMBER(FIND(MID(B25,8,1)&amp;"x","0x1x2x3x4x5x6x7x8x9x")))),"担当IDの形式を確認",IF(COUNTIFS(登録ID!$F$8:$F$27,B25)&lt;&gt;1,"担当が未登録/重複",IF(AND(COUNTA(C25)&gt;0,NOT(AND(ISTEXT(C25),LEN(C25)=8,EXACT(LEFT(C25,4),"CUS-"),ISNUMBER(FIND(MID(C25,5,1)&amp;"x","0x1x2x3x4x5x6x7x8x9x")),ISNUMBER(FIND(MID(C25,6,1)&amp;"x","0x1x2x3x4x5x6x7x8x9x")),ISNUMBER(FIND(MID(C25,7,1)&amp;"x","0x1x2x3x4x5x6x7x8x9x")),ISNUMBER(FIND(MID(C25,8,1)&amp;"x","0x1x2x3x4x5x6x7x8x9x"))))),"顧客IDの形式を確認",IF(AND(COUNTA(C25)&gt;0,COUNTIFS(登録ID!$A$8:$A$57,C25)&lt;&gt;1),"顧客が未登録/重複",IF(NOT(OR(D25="訪問",D25="オンライン",D25="電話",D25="メール",D25="事務",D25="その他")),"活動種別を確認",IF(NOT(OR(E25="実施",E25="中止",E25="未確認")),"実施区分を確認",IF(NOT(IF(ISNUMBER(F25),AND(F25&gt;=43831,F25&lt;73051,F25=INT(F25)),FALSE())),"活動日は時刻なしで必須",IF(NOT(IF(ISNUMBER(I25),AND(I25&gt;=43831,I25&lt;73051,I25=INT(I25)),FALSE())),"記録確認日は時刻なしで必須",IF(OR(F25&gt;I25,I25&gt;日報!$H$3),"活動日≦確認日≦基準日を確認",IF(AND(E25="実施",NOT(AND(IF(ISNUMBER(G25),AND(G25&gt;=43831,G25&lt;73051,ABS(G25*1440-ROUND(G25*1440,0))&lt;0.00001),FALSE()),IF(ISNUMBER(H25),AND(H25&gt;=43831,H25&lt;73051,ABS(H25*1440-ROUND(H25*1440,0))&lt;0.00001),FALSE())))),"実施は分単位の開始/終了日時が必須",IF(AND(E25&lt;&gt;"実施",COUNTA(G25:H25)&gt;0),"中止/未確認の開始/終了は空欄",IF(AND(E25="実施",OR(G25&lt;F25,G25&gt;=F25+1,H25&lt;=G25,H25&gt;F25+1,H25&gt;=I25+1)),"時間の順序・活動日/確認日を確認",IF(AND(E25="実施",COUNTIFS($B$8:$B$57,B25,$E$8:$E$57,"実施",$G$8:$G$57,"&lt;"&amp;H25,$H$8:$H$57,"&gt;"&amp;G25)&gt;1),"同じ担当の実施時間が重複","確認済み")))))))))))))))),ISNUMBER(M25),M25=IF(L25="確認済み",0,1))),1,IF(M25&lt;&gt;0,0,IF(AND(IF(E25="実施",ISNUMBER(J25),ISTEXT(J25)),J25=IF(E25="実施",ROUND((H25-G25)*1440,0),""),ISNUMBER(K25),K25=IF(AND(B25=日報!$E$3,F25=日報!$B$3),COUNTIFS($B$8:B25,B25,$F$8:F25,F25),0)),0,1))))</f>
        <v>0</v>
      </c>
    </row>
    <row r="26" customFormat="false" ht="30" hidden="false" customHeight="true" outlineLevel="0" collapsed="false">
      <c r="A26" s="4"/>
      <c r="B26" s="4"/>
      <c r="C26" s="4"/>
      <c r="D26" s="12"/>
      <c r="E26" s="12"/>
      <c r="F26" s="3"/>
      <c r="G26" s="13"/>
      <c r="H26" s="13"/>
      <c r="I26" s="3"/>
      <c r="J26" s="1" t="str">
        <f aca="false">IF(L26="","",IF(M26&lt;&gt;0,NA(),IF(E26="実施",ROUND((H26-G26)*1440,0),"")))</f>
        <v/>
      </c>
      <c r="K26" s="1" t="str">
        <f aca="false">IF(L26="","",IF(M26&lt;&gt;0,NA(),IF(AND(B26=日報!$E$3,F26=日報!$B$3),COUNTIFS($B$8:B26,B26,$F$8:F26,F26),0)))</f>
        <v/>
      </c>
      <c r="L26" s="1" t="str">
        <f aca="false">IF(COUNTA(A26:I26)=0,"",IF(NOT(AND(ISTEXT(A26),LEN(A26)=8,EXACT(LEFT(A26,4),"ACT-"),ISNUMBER(FIND(MID(A26,5,1)&amp;"x","0x1x2x3x4x5x6x7x8x9x")),ISNUMBER(FIND(MID(A26,6,1)&amp;"x","0x1x2x3x4x5x6x7x8x9x")),ISNUMBER(FIND(MID(A26,7,1)&amp;"x","0x1x2x3x4x5x6x7x8x9x")),ISNUMBER(FIND(MID(A26,8,1)&amp;"x","0x1x2x3x4x5x6x7x8x9x")))),"活動IDはACT-と半角数字4桁",IF(COUNTIFS($A$8:$A$57,A26)&gt;1,"活動IDが重複",IF(NOT(AND(ISTEXT(B26),LEN(B26)=8,EXACT(LEFT(B26,4),"STF-"),ISNUMBER(FIND(MID(B26,5,1)&amp;"x","0x1x2x3x4x5x6x7x8x9x")),ISNUMBER(FIND(MID(B26,6,1)&amp;"x","0x1x2x3x4x5x6x7x8x9x")),ISNUMBER(FIND(MID(B26,7,1)&amp;"x","0x1x2x3x4x5x6x7x8x9x")),ISNUMBER(FIND(MID(B26,8,1)&amp;"x","0x1x2x3x4x5x6x7x8x9x")))),"担当IDの形式を確認",IF(COUNTIFS(登録ID!$F$8:$F$27,B26)&lt;&gt;1,"担当が未登録/重複",IF(AND(COUNTA(C26)&gt;0,NOT(AND(ISTEXT(C26),LEN(C26)=8,EXACT(LEFT(C26,4),"CUS-"),ISNUMBER(FIND(MID(C26,5,1)&amp;"x","0x1x2x3x4x5x6x7x8x9x")),ISNUMBER(FIND(MID(C26,6,1)&amp;"x","0x1x2x3x4x5x6x7x8x9x")),ISNUMBER(FIND(MID(C26,7,1)&amp;"x","0x1x2x3x4x5x6x7x8x9x")),ISNUMBER(FIND(MID(C26,8,1)&amp;"x","0x1x2x3x4x5x6x7x8x9x"))))),"顧客IDの形式を確認",IF(AND(COUNTA(C26)&gt;0,COUNTIFS(登録ID!$A$8:$A$57,C26)&lt;&gt;1),"顧客が未登録/重複",IF(NOT(OR(D26="訪問",D26="オンライン",D26="電話",D26="メール",D26="事務",D26="その他")),"活動種別を確認",IF(NOT(OR(E26="実施",E26="中止",E26="未確認")),"実施区分を確認",IF(NOT(IF(ISNUMBER(F26),AND(F26&gt;=43831,F26&lt;73051,F26=INT(F26)),FALSE())),"活動日は時刻なしで必須",IF(NOT(IF(ISNUMBER(I26),AND(I26&gt;=43831,I26&lt;73051,I26=INT(I26)),FALSE())),"記録確認日は時刻なしで必須",IF(OR(F26&gt;I26,I26&gt;日報!$H$3),"活動日≦確認日≦基準日を確認",IF(AND(E26="実施",NOT(AND(IF(ISNUMBER(G26),AND(G26&gt;=43831,G26&lt;73051,ABS(G26*1440-ROUND(G26*1440,0))&lt;0.00001),FALSE()),IF(ISNUMBER(H26),AND(H26&gt;=43831,H26&lt;73051,ABS(H26*1440-ROUND(H26*1440,0))&lt;0.00001),FALSE())))),"実施は分単位の開始/終了日時が必須",IF(AND(E26&lt;&gt;"実施",COUNTA(G26:H26)&gt;0),"中止/未確認の開始/終了は空欄",IF(AND(E26="実施",OR(G26&lt;F26,G26&gt;=F26+1,H26&lt;=G26,H26&gt;F26+1,H26&gt;=I26+1)),"時間の順序・活動日/確認日を確認",IF(AND(E26="実施",COUNTIFS($B$8:$B$57,B26,$E$8:$E$57,"実施",$G$8:$G$57,"&lt;"&amp;H26,$H$8:$H$57,"&gt;"&amp;G26)&gt;1),"同じ担当の実施時間が重複","確認済み"))))))))))))))))</f>
        <v/>
      </c>
      <c r="M26" s="1" t="str">
        <f aca="false">IF(L26="","",IF(L26="確認済み",0,1))</f>
        <v/>
      </c>
      <c r="N26" s="1" t="n">
        <f aca="false">IF(COUNTA(A26:I26)=0,IF(AND(L26="",M26="",J26="",K26=""),0,1),IF(NOT(AND(ISTEXT(L26),L26=IF(COUNTA(A26:I26)=0,"",IF(NOT(AND(ISTEXT(A26),LEN(A26)=8,EXACT(LEFT(A26,4),"ACT-"),ISNUMBER(FIND(MID(A26,5,1)&amp;"x","0x1x2x3x4x5x6x7x8x9x")),ISNUMBER(FIND(MID(A26,6,1)&amp;"x","0x1x2x3x4x5x6x7x8x9x")),ISNUMBER(FIND(MID(A26,7,1)&amp;"x","0x1x2x3x4x5x6x7x8x9x")),ISNUMBER(FIND(MID(A26,8,1)&amp;"x","0x1x2x3x4x5x6x7x8x9x")))),"活動IDはACT-と半角数字4桁",IF(COUNTIFS($A$8:$A$57,A26)&gt;1,"活動IDが重複",IF(NOT(AND(ISTEXT(B26),LEN(B26)=8,EXACT(LEFT(B26,4),"STF-"),ISNUMBER(FIND(MID(B26,5,1)&amp;"x","0x1x2x3x4x5x6x7x8x9x")),ISNUMBER(FIND(MID(B26,6,1)&amp;"x","0x1x2x3x4x5x6x7x8x9x")),ISNUMBER(FIND(MID(B26,7,1)&amp;"x","0x1x2x3x4x5x6x7x8x9x")),ISNUMBER(FIND(MID(B26,8,1)&amp;"x","0x1x2x3x4x5x6x7x8x9x")))),"担当IDの形式を確認",IF(COUNTIFS(登録ID!$F$8:$F$27,B26)&lt;&gt;1,"担当が未登録/重複",IF(AND(COUNTA(C26)&gt;0,NOT(AND(ISTEXT(C26),LEN(C26)=8,EXACT(LEFT(C26,4),"CUS-"),ISNUMBER(FIND(MID(C26,5,1)&amp;"x","0x1x2x3x4x5x6x7x8x9x")),ISNUMBER(FIND(MID(C26,6,1)&amp;"x","0x1x2x3x4x5x6x7x8x9x")),ISNUMBER(FIND(MID(C26,7,1)&amp;"x","0x1x2x3x4x5x6x7x8x9x")),ISNUMBER(FIND(MID(C26,8,1)&amp;"x","0x1x2x3x4x5x6x7x8x9x"))))),"顧客IDの形式を確認",IF(AND(COUNTA(C26)&gt;0,COUNTIFS(登録ID!$A$8:$A$57,C26)&lt;&gt;1),"顧客が未登録/重複",IF(NOT(OR(D26="訪問",D26="オンライン",D26="電話",D26="メール",D26="事務",D26="その他")),"活動種別を確認",IF(NOT(OR(E26="実施",E26="中止",E26="未確認")),"実施区分を確認",IF(NOT(IF(ISNUMBER(F26),AND(F26&gt;=43831,F26&lt;73051,F26=INT(F26)),FALSE())),"活動日は時刻なしで必須",IF(NOT(IF(ISNUMBER(I26),AND(I26&gt;=43831,I26&lt;73051,I26=INT(I26)),FALSE())),"記録確認日は時刻なしで必須",IF(OR(F26&gt;I26,I26&gt;日報!$H$3),"活動日≦確認日≦基準日を確認",IF(AND(E26="実施",NOT(AND(IF(ISNUMBER(G26),AND(G26&gt;=43831,G26&lt;73051,ABS(G26*1440-ROUND(G26*1440,0))&lt;0.00001),FALSE()),IF(ISNUMBER(H26),AND(H26&gt;=43831,H26&lt;73051,ABS(H26*1440-ROUND(H26*1440,0))&lt;0.00001),FALSE())))),"実施は分単位の開始/終了日時が必須",IF(AND(E26&lt;&gt;"実施",COUNTA(G26:H26)&gt;0),"中止/未確認の開始/終了は空欄",IF(AND(E26="実施",OR(G26&lt;F26,G26&gt;=F26+1,H26&lt;=G26,H26&gt;F26+1,H26&gt;=I26+1)),"時間の順序・活動日/確認日を確認",IF(AND(E26="実施",COUNTIFS($B$8:$B$57,B26,$E$8:$E$57,"実施",$G$8:$G$57,"&lt;"&amp;H26,$H$8:$H$57,"&gt;"&amp;G26)&gt;1),"同じ担当の実施時間が重複","確認済み")))))))))))))))),ISNUMBER(M26),M26=IF(L26="確認済み",0,1))),1,IF(M26&lt;&gt;0,0,IF(AND(IF(E26="実施",ISNUMBER(J26),ISTEXT(J26)),J26=IF(E26="実施",ROUND((H26-G26)*1440,0),""),ISNUMBER(K26),K26=IF(AND(B26=日報!$E$3,F26=日報!$B$3),COUNTIFS($B$8:B26,B26,$F$8:F26,F26),0)),0,1))))</f>
        <v>0</v>
      </c>
    </row>
    <row r="27" customFormat="false" ht="30" hidden="false" customHeight="true" outlineLevel="0" collapsed="false">
      <c r="A27" s="4"/>
      <c r="B27" s="4"/>
      <c r="C27" s="4"/>
      <c r="D27" s="12"/>
      <c r="E27" s="12"/>
      <c r="F27" s="3"/>
      <c r="G27" s="13"/>
      <c r="H27" s="13"/>
      <c r="I27" s="3"/>
      <c r="J27" s="1" t="str">
        <f aca="false">IF(L27="","",IF(M27&lt;&gt;0,NA(),IF(E27="実施",ROUND((H27-G27)*1440,0),"")))</f>
        <v/>
      </c>
      <c r="K27" s="1" t="str">
        <f aca="false">IF(L27="","",IF(M27&lt;&gt;0,NA(),IF(AND(B27=日報!$E$3,F27=日報!$B$3),COUNTIFS($B$8:B27,B27,$F$8:F27,F27),0)))</f>
        <v/>
      </c>
      <c r="L27" s="1" t="str">
        <f aca="false">IF(COUNTA(A27:I27)=0,"",IF(NOT(AND(ISTEXT(A27),LEN(A27)=8,EXACT(LEFT(A27,4),"ACT-"),ISNUMBER(FIND(MID(A27,5,1)&amp;"x","0x1x2x3x4x5x6x7x8x9x")),ISNUMBER(FIND(MID(A27,6,1)&amp;"x","0x1x2x3x4x5x6x7x8x9x")),ISNUMBER(FIND(MID(A27,7,1)&amp;"x","0x1x2x3x4x5x6x7x8x9x")),ISNUMBER(FIND(MID(A27,8,1)&amp;"x","0x1x2x3x4x5x6x7x8x9x")))),"活動IDはACT-と半角数字4桁",IF(COUNTIFS($A$8:$A$57,A27)&gt;1,"活動IDが重複",IF(NOT(AND(ISTEXT(B27),LEN(B27)=8,EXACT(LEFT(B27,4),"STF-"),ISNUMBER(FIND(MID(B27,5,1)&amp;"x","0x1x2x3x4x5x6x7x8x9x")),ISNUMBER(FIND(MID(B27,6,1)&amp;"x","0x1x2x3x4x5x6x7x8x9x")),ISNUMBER(FIND(MID(B27,7,1)&amp;"x","0x1x2x3x4x5x6x7x8x9x")),ISNUMBER(FIND(MID(B27,8,1)&amp;"x","0x1x2x3x4x5x6x7x8x9x")))),"担当IDの形式を確認",IF(COUNTIFS(登録ID!$F$8:$F$27,B27)&lt;&gt;1,"担当が未登録/重複",IF(AND(COUNTA(C27)&gt;0,NOT(AND(ISTEXT(C27),LEN(C27)=8,EXACT(LEFT(C27,4),"CUS-"),ISNUMBER(FIND(MID(C27,5,1)&amp;"x","0x1x2x3x4x5x6x7x8x9x")),ISNUMBER(FIND(MID(C27,6,1)&amp;"x","0x1x2x3x4x5x6x7x8x9x")),ISNUMBER(FIND(MID(C27,7,1)&amp;"x","0x1x2x3x4x5x6x7x8x9x")),ISNUMBER(FIND(MID(C27,8,1)&amp;"x","0x1x2x3x4x5x6x7x8x9x"))))),"顧客IDの形式を確認",IF(AND(COUNTA(C27)&gt;0,COUNTIFS(登録ID!$A$8:$A$57,C27)&lt;&gt;1),"顧客が未登録/重複",IF(NOT(OR(D27="訪問",D27="オンライン",D27="電話",D27="メール",D27="事務",D27="その他")),"活動種別を確認",IF(NOT(OR(E27="実施",E27="中止",E27="未確認")),"実施区分を確認",IF(NOT(IF(ISNUMBER(F27),AND(F27&gt;=43831,F27&lt;73051,F27=INT(F27)),FALSE())),"活動日は時刻なしで必須",IF(NOT(IF(ISNUMBER(I27),AND(I27&gt;=43831,I27&lt;73051,I27=INT(I27)),FALSE())),"記録確認日は時刻なしで必須",IF(OR(F27&gt;I27,I27&gt;日報!$H$3),"活動日≦確認日≦基準日を確認",IF(AND(E27="実施",NOT(AND(IF(ISNUMBER(G27),AND(G27&gt;=43831,G27&lt;73051,ABS(G27*1440-ROUND(G27*1440,0))&lt;0.00001),FALSE()),IF(ISNUMBER(H27),AND(H27&gt;=43831,H27&lt;73051,ABS(H27*1440-ROUND(H27*1440,0))&lt;0.00001),FALSE())))),"実施は分単位の開始/終了日時が必須",IF(AND(E27&lt;&gt;"実施",COUNTA(G27:H27)&gt;0),"中止/未確認の開始/終了は空欄",IF(AND(E27="実施",OR(G27&lt;F27,G27&gt;=F27+1,H27&lt;=G27,H27&gt;F27+1,H27&gt;=I27+1)),"時間の順序・活動日/確認日を確認",IF(AND(E27="実施",COUNTIFS($B$8:$B$57,B27,$E$8:$E$57,"実施",$G$8:$G$57,"&lt;"&amp;H27,$H$8:$H$57,"&gt;"&amp;G27)&gt;1),"同じ担当の実施時間が重複","確認済み"))))))))))))))))</f>
        <v/>
      </c>
      <c r="M27" s="1" t="str">
        <f aca="false">IF(L27="","",IF(L27="確認済み",0,1))</f>
        <v/>
      </c>
      <c r="N27" s="1" t="n">
        <f aca="false">IF(COUNTA(A27:I27)=0,IF(AND(L27="",M27="",J27="",K27=""),0,1),IF(NOT(AND(ISTEXT(L27),L27=IF(COUNTA(A27:I27)=0,"",IF(NOT(AND(ISTEXT(A27),LEN(A27)=8,EXACT(LEFT(A27,4),"ACT-"),ISNUMBER(FIND(MID(A27,5,1)&amp;"x","0x1x2x3x4x5x6x7x8x9x")),ISNUMBER(FIND(MID(A27,6,1)&amp;"x","0x1x2x3x4x5x6x7x8x9x")),ISNUMBER(FIND(MID(A27,7,1)&amp;"x","0x1x2x3x4x5x6x7x8x9x")),ISNUMBER(FIND(MID(A27,8,1)&amp;"x","0x1x2x3x4x5x6x7x8x9x")))),"活動IDはACT-と半角数字4桁",IF(COUNTIFS($A$8:$A$57,A27)&gt;1,"活動IDが重複",IF(NOT(AND(ISTEXT(B27),LEN(B27)=8,EXACT(LEFT(B27,4),"STF-"),ISNUMBER(FIND(MID(B27,5,1)&amp;"x","0x1x2x3x4x5x6x7x8x9x")),ISNUMBER(FIND(MID(B27,6,1)&amp;"x","0x1x2x3x4x5x6x7x8x9x")),ISNUMBER(FIND(MID(B27,7,1)&amp;"x","0x1x2x3x4x5x6x7x8x9x")),ISNUMBER(FIND(MID(B27,8,1)&amp;"x","0x1x2x3x4x5x6x7x8x9x")))),"担当IDの形式を確認",IF(COUNTIFS(登録ID!$F$8:$F$27,B27)&lt;&gt;1,"担当が未登録/重複",IF(AND(COUNTA(C27)&gt;0,NOT(AND(ISTEXT(C27),LEN(C27)=8,EXACT(LEFT(C27,4),"CUS-"),ISNUMBER(FIND(MID(C27,5,1)&amp;"x","0x1x2x3x4x5x6x7x8x9x")),ISNUMBER(FIND(MID(C27,6,1)&amp;"x","0x1x2x3x4x5x6x7x8x9x")),ISNUMBER(FIND(MID(C27,7,1)&amp;"x","0x1x2x3x4x5x6x7x8x9x")),ISNUMBER(FIND(MID(C27,8,1)&amp;"x","0x1x2x3x4x5x6x7x8x9x"))))),"顧客IDの形式を確認",IF(AND(COUNTA(C27)&gt;0,COUNTIFS(登録ID!$A$8:$A$57,C27)&lt;&gt;1),"顧客が未登録/重複",IF(NOT(OR(D27="訪問",D27="オンライン",D27="電話",D27="メール",D27="事務",D27="その他")),"活動種別を確認",IF(NOT(OR(E27="実施",E27="中止",E27="未確認")),"実施区分を確認",IF(NOT(IF(ISNUMBER(F27),AND(F27&gt;=43831,F27&lt;73051,F27=INT(F27)),FALSE())),"活動日は時刻なしで必須",IF(NOT(IF(ISNUMBER(I27),AND(I27&gt;=43831,I27&lt;73051,I27=INT(I27)),FALSE())),"記録確認日は時刻なしで必須",IF(OR(F27&gt;I27,I27&gt;日報!$H$3),"活動日≦確認日≦基準日を確認",IF(AND(E27="実施",NOT(AND(IF(ISNUMBER(G27),AND(G27&gt;=43831,G27&lt;73051,ABS(G27*1440-ROUND(G27*1440,0))&lt;0.00001),FALSE()),IF(ISNUMBER(H27),AND(H27&gt;=43831,H27&lt;73051,ABS(H27*1440-ROUND(H27*1440,0))&lt;0.00001),FALSE())))),"実施は分単位の開始/終了日時が必須",IF(AND(E27&lt;&gt;"実施",COUNTA(G27:H27)&gt;0),"中止/未確認の開始/終了は空欄",IF(AND(E27="実施",OR(G27&lt;F27,G27&gt;=F27+1,H27&lt;=G27,H27&gt;F27+1,H27&gt;=I27+1)),"時間の順序・活動日/確認日を確認",IF(AND(E27="実施",COUNTIFS($B$8:$B$57,B27,$E$8:$E$57,"実施",$G$8:$G$57,"&lt;"&amp;H27,$H$8:$H$57,"&gt;"&amp;G27)&gt;1),"同じ担当の実施時間が重複","確認済み")))))))))))))))),ISNUMBER(M27),M27=IF(L27="確認済み",0,1))),1,IF(M27&lt;&gt;0,0,IF(AND(IF(E27="実施",ISNUMBER(J27),ISTEXT(J27)),J27=IF(E27="実施",ROUND((H27-G27)*1440,0),""),ISNUMBER(K27),K27=IF(AND(B27=日報!$E$3,F27=日報!$B$3),COUNTIFS($B$8:B27,B27,$F$8:F27,F27),0)),0,1))))</f>
        <v>0</v>
      </c>
    </row>
    <row r="28" customFormat="false" ht="30" hidden="false" customHeight="true" outlineLevel="0" collapsed="false">
      <c r="A28" s="4"/>
      <c r="B28" s="4"/>
      <c r="C28" s="4"/>
      <c r="D28" s="12"/>
      <c r="E28" s="12"/>
      <c r="F28" s="3"/>
      <c r="G28" s="13"/>
      <c r="H28" s="13"/>
      <c r="I28" s="3"/>
      <c r="J28" s="1" t="str">
        <f aca="false">IF(L28="","",IF(M28&lt;&gt;0,NA(),IF(E28="実施",ROUND((H28-G28)*1440,0),"")))</f>
        <v/>
      </c>
      <c r="K28" s="1" t="str">
        <f aca="false">IF(L28="","",IF(M28&lt;&gt;0,NA(),IF(AND(B28=日報!$E$3,F28=日報!$B$3),COUNTIFS($B$8:B28,B28,$F$8:F28,F28),0)))</f>
        <v/>
      </c>
      <c r="L28" s="1" t="str">
        <f aca="false">IF(COUNTA(A28:I28)=0,"",IF(NOT(AND(ISTEXT(A28),LEN(A28)=8,EXACT(LEFT(A28,4),"ACT-"),ISNUMBER(FIND(MID(A28,5,1)&amp;"x","0x1x2x3x4x5x6x7x8x9x")),ISNUMBER(FIND(MID(A28,6,1)&amp;"x","0x1x2x3x4x5x6x7x8x9x")),ISNUMBER(FIND(MID(A28,7,1)&amp;"x","0x1x2x3x4x5x6x7x8x9x")),ISNUMBER(FIND(MID(A28,8,1)&amp;"x","0x1x2x3x4x5x6x7x8x9x")))),"活動IDはACT-と半角数字4桁",IF(COUNTIFS($A$8:$A$57,A28)&gt;1,"活動IDが重複",IF(NOT(AND(ISTEXT(B28),LEN(B28)=8,EXACT(LEFT(B28,4),"STF-"),ISNUMBER(FIND(MID(B28,5,1)&amp;"x","0x1x2x3x4x5x6x7x8x9x")),ISNUMBER(FIND(MID(B28,6,1)&amp;"x","0x1x2x3x4x5x6x7x8x9x")),ISNUMBER(FIND(MID(B28,7,1)&amp;"x","0x1x2x3x4x5x6x7x8x9x")),ISNUMBER(FIND(MID(B28,8,1)&amp;"x","0x1x2x3x4x5x6x7x8x9x")))),"担当IDの形式を確認",IF(COUNTIFS(登録ID!$F$8:$F$27,B28)&lt;&gt;1,"担当が未登録/重複",IF(AND(COUNTA(C28)&gt;0,NOT(AND(ISTEXT(C28),LEN(C28)=8,EXACT(LEFT(C28,4),"CUS-"),ISNUMBER(FIND(MID(C28,5,1)&amp;"x","0x1x2x3x4x5x6x7x8x9x")),ISNUMBER(FIND(MID(C28,6,1)&amp;"x","0x1x2x3x4x5x6x7x8x9x")),ISNUMBER(FIND(MID(C28,7,1)&amp;"x","0x1x2x3x4x5x6x7x8x9x")),ISNUMBER(FIND(MID(C28,8,1)&amp;"x","0x1x2x3x4x5x6x7x8x9x"))))),"顧客IDの形式を確認",IF(AND(COUNTA(C28)&gt;0,COUNTIFS(登録ID!$A$8:$A$57,C28)&lt;&gt;1),"顧客が未登録/重複",IF(NOT(OR(D28="訪問",D28="オンライン",D28="電話",D28="メール",D28="事務",D28="その他")),"活動種別を確認",IF(NOT(OR(E28="実施",E28="中止",E28="未確認")),"実施区分を確認",IF(NOT(IF(ISNUMBER(F28),AND(F28&gt;=43831,F28&lt;73051,F28=INT(F28)),FALSE())),"活動日は時刻なしで必須",IF(NOT(IF(ISNUMBER(I28),AND(I28&gt;=43831,I28&lt;73051,I28=INT(I28)),FALSE())),"記録確認日は時刻なしで必須",IF(OR(F28&gt;I28,I28&gt;日報!$H$3),"活動日≦確認日≦基準日を確認",IF(AND(E28="実施",NOT(AND(IF(ISNUMBER(G28),AND(G28&gt;=43831,G28&lt;73051,ABS(G28*1440-ROUND(G28*1440,0))&lt;0.00001),FALSE()),IF(ISNUMBER(H28),AND(H28&gt;=43831,H28&lt;73051,ABS(H28*1440-ROUND(H28*1440,0))&lt;0.00001),FALSE())))),"実施は分単位の開始/終了日時が必須",IF(AND(E28&lt;&gt;"実施",COUNTA(G28:H28)&gt;0),"中止/未確認の開始/終了は空欄",IF(AND(E28="実施",OR(G28&lt;F28,G28&gt;=F28+1,H28&lt;=G28,H28&gt;F28+1,H28&gt;=I28+1)),"時間の順序・活動日/確認日を確認",IF(AND(E28="実施",COUNTIFS($B$8:$B$57,B28,$E$8:$E$57,"実施",$G$8:$G$57,"&lt;"&amp;H28,$H$8:$H$57,"&gt;"&amp;G28)&gt;1),"同じ担当の実施時間が重複","確認済み"))))))))))))))))</f>
        <v/>
      </c>
      <c r="M28" s="1" t="str">
        <f aca="false">IF(L28="","",IF(L28="確認済み",0,1))</f>
        <v/>
      </c>
      <c r="N28" s="1" t="n">
        <f aca="false">IF(COUNTA(A28:I28)=0,IF(AND(L28="",M28="",J28="",K28=""),0,1),IF(NOT(AND(ISTEXT(L28),L28=IF(COUNTA(A28:I28)=0,"",IF(NOT(AND(ISTEXT(A28),LEN(A28)=8,EXACT(LEFT(A28,4),"ACT-"),ISNUMBER(FIND(MID(A28,5,1)&amp;"x","0x1x2x3x4x5x6x7x8x9x")),ISNUMBER(FIND(MID(A28,6,1)&amp;"x","0x1x2x3x4x5x6x7x8x9x")),ISNUMBER(FIND(MID(A28,7,1)&amp;"x","0x1x2x3x4x5x6x7x8x9x")),ISNUMBER(FIND(MID(A28,8,1)&amp;"x","0x1x2x3x4x5x6x7x8x9x")))),"活動IDはACT-と半角数字4桁",IF(COUNTIFS($A$8:$A$57,A28)&gt;1,"活動IDが重複",IF(NOT(AND(ISTEXT(B28),LEN(B28)=8,EXACT(LEFT(B28,4),"STF-"),ISNUMBER(FIND(MID(B28,5,1)&amp;"x","0x1x2x3x4x5x6x7x8x9x")),ISNUMBER(FIND(MID(B28,6,1)&amp;"x","0x1x2x3x4x5x6x7x8x9x")),ISNUMBER(FIND(MID(B28,7,1)&amp;"x","0x1x2x3x4x5x6x7x8x9x")),ISNUMBER(FIND(MID(B28,8,1)&amp;"x","0x1x2x3x4x5x6x7x8x9x")))),"担当IDの形式を確認",IF(COUNTIFS(登録ID!$F$8:$F$27,B28)&lt;&gt;1,"担当が未登録/重複",IF(AND(COUNTA(C28)&gt;0,NOT(AND(ISTEXT(C28),LEN(C28)=8,EXACT(LEFT(C28,4),"CUS-"),ISNUMBER(FIND(MID(C28,5,1)&amp;"x","0x1x2x3x4x5x6x7x8x9x")),ISNUMBER(FIND(MID(C28,6,1)&amp;"x","0x1x2x3x4x5x6x7x8x9x")),ISNUMBER(FIND(MID(C28,7,1)&amp;"x","0x1x2x3x4x5x6x7x8x9x")),ISNUMBER(FIND(MID(C28,8,1)&amp;"x","0x1x2x3x4x5x6x7x8x9x"))))),"顧客IDの形式を確認",IF(AND(COUNTA(C28)&gt;0,COUNTIFS(登録ID!$A$8:$A$57,C28)&lt;&gt;1),"顧客が未登録/重複",IF(NOT(OR(D28="訪問",D28="オンライン",D28="電話",D28="メール",D28="事務",D28="その他")),"活動種別を確認",IF(NOT(OR(E28="実施",E28="中止",E28="未確認")),"実施区分を確認",IF(NOT(IF(ISNUMBER(F28),AND(F28&gt;=43831,F28&lt;73051,F28=INT(F28)),FALSE())),"活動日は時刻なしで必須",IF(NOT(IF(ISNUMBER(I28),AND(I28&gt;=43831,I28&lt;73051,I28=INT(I28)),FALSE())),"記録確認日は時刻なしで必須",IF(OR(F28&gt;I28,I28&gt;日報!$H$3),"活動日≦確認日≦基準日を確認",IF(AND(E28="実施",NOT(AND(IF(ISNUMBER(G28),AND(G28&gt;=43831,G28&lt;73051,ABS(G28*1440-ROUND(G28*1440,0))&lt;0.00001),FALSE()),IF(ISNUMBER(H28),AND(H28&gt;=43831,H28&lt;73051,ABS(H28*1440-ROUND(H28*1440,0))&lt;0.00001),FALSE())))),"実施は分単位の開始/終了日時が必須",IF(AND(E28&lt;&gt;"実施",COUNTA(G28:H28)&gt;0),"中止/未確認の開始/終了は空欄",IF(AND(E28="実施",OR(G28&lt;F28,G28&gt;=F28+1,H28&lt;=G28,H28&gt;F28+1,H28&gt;=I28+1)),"時間の順序・活動日/確認日を確認",IF(AND(E28="実施",COUNTIFS($B$8:$B$57,B28,$E$8:$E$57,"実施",$G$8:$G$57,"&lt;"&amp;H28,$H$8:$H$57,"&gt;"&amp;G28)&gt;1),"同じ担当の実施時間が重複","確認済み")))))))))))))))),ISNUMBER(M28),M28=IF(L28="確認済み",0,1))),1,IF(M28&lt;&gt;0,0,IF(AND(IF(E28="実施",ISNUMBER(J28),ISTEXT(J28)),J28=IF(E28="実施",ROUND((H28-G28)*1440,0),""),ISNUMBER(K28),K28=IF(AND(B28=日報!$E$3,F28=日報!$B$3),COUNTIFS($B$8:B28,B28,$F$8:F28,F28),0)),0,1))))</f>
        <v>0</v>
      </c>
    </row>
    <row r="29" customFormat="false" ht="30" hidden="false" customHeight="true" outlineLevel="0" collapsed="false">
      <c r="A29" s="4"/>
      <c r="B29" s="4"/>
      <c r="C29" s="4"/>
      <c r="D29" s="12"/>
      <c r="E29" s="12"/>
      <c r="F29" s="3"/>
      <c r="G29" s="13"/>
      <c r="H29" s="13"/>
      <c r="I29" s="3"/>
      <c r="J29" s="1" t="str">
        <f aca="false">IF(L29="","",IF(M29&lt;&gt;0,NA(),IF(E29="実施",ROUND((H29-G29)*1440,0),"")))</f>
        <v/>
      </c>
      <c r="K29" s="1" t="str">
        <f aca="false">IF(L29="","",IF(M29&lt;&gt;0,NA(),IF(AND(B29=日報!$E$3,F29=日報!$B$3),COUNTIFS($B$8:B29,B29,$F$8:F29,F29),0)))</f>
        <v/>
      </c>
      <c r="L29" s="1" t="str">
        <f aca="false">IF(COUNTA(A29:I29)=0,"",IF(NOT(AND(ISTEXT(A29),LEN(A29)=8,EXACT(LEFT(A29,4),"ACT-"),ISNUMBER(FIND(MID(A29,5,1)&amp;"x","0x1x2x3x4x5x6x7x8x9x")),ISNUMBER(FIND(MID(A29,6,1)&amp;"x","0x1x2x3x4x5x6x7x8x9x")),ISNUMBER(FIND(MID(A29,7,1)&amp;"x","0x1x2x3x4x5x6x7x8x9x")),ISNUMBER(FIND(MID(A29,8,1)&amp;"x","0x1x2x3x4x5x6x7x8x9x")))),"活動IDはACT-と半角数字4桁",IF(COUNTIFS($A$8:$A$57,A29)&gt;1,"活動IDが重複",IF(NOT(AND(ISTEXT(B29),LEN(B29)=8,EXACT(LEFT(B29,4),"STF-"),ISNUMBER(FIND(MID(B29,5,1)&amp;"x","0x1x2x3x4x5x6x7x8x9x")),ISNUMBER(FIND(MID(B29,6,1)&amp;"x","0x1x2x3x4x5x6x7x8x9x")),ISNUMBER(FIND(MID(B29,7,1)&amp;"x","0x1x2x3x4x5x6x7x8x9x")),ISNUMBER(FIND(MID(B29,8,1)&amp;"x","0x1x2x3x4x5x6x7x8x9x")))),"担当IDの形式を確認",IF(COUNTIFS(登録ID!$F$8:$F$27,B29)&lt;&gt;1,"担当が未登録/重複",IF(AND(COUNTA(C29)&gt;0,NOT(AND(ISTEXT(C29),LEN(C29)=8,EXACT(LEFT(C29,4),"CUS-"),ISNUMBER(FIND(MID(C29,5,1)&amp;"x","0x1x2x3x4x5x6x7x8x9x")),ISNUMBER(FIND(MID(C29,6,1)&amp;"x","0x1x2x3x4x5x6x7x8x9x")),ISNUMBER(FIND(MID(C29,7,1)&amp;"x","0x1x2x3x4x5x6x7x8x9x")),ISNUMBER(FIND(MID(C29,8,1)&amp;"x","0x1x2x3x4x5x6x7x8x9x"))))),"顧客IDの形式を確認",IF(AND(COUNTA(C29)&gt;0,COUNTIFS(登録ID!$A$8:$A$57,C29)&lt;&gt;1),"顧客が未登録/重複",IF(NOT(OR(D29="訪問",D29="オンライン",D29="電話",D29="メール",D29="事務",D29="その他")),"活動種別を確認",IF(NOT(OR(E29="実施",E29="中止",E29="未確認")),"実施区分を確認",IF(NOT(IF(ISNUMBER(F29),AND(F29&gt;=43831,F29&lt;73051,F29=INT(F29)),FALSE())),"活動日は時刻なしで必須",IF(NOT(IF(ISNUMBER(I29),AND(I29&gt;=43831,I29&lt;73051,I29=INT(I29)),FALSE())),"記録確認日は時刻なしで必須",IF(OR(F29&gt;I29,I29&gt;日報!$H$3),"活動日≦確認日≦基準日を確認",IF(AND(E29="実施",NOT(AND(IF(ISNUMBER(G29),AND(G29&gt;=43831,G29&lt;73051,ABS(G29*1440-ROUND(G29*1440,0))&lt;0.00001),FALSE()),IF(ISNUMBER(H29),AND(H29&gt;=43831,H29&lt;73051,ABS(H29*1440-ROUND(H29*1440,0))&lt;0.00001),FALSE())))),"実施は分単位の開始/終了日時が必須",IF(AND(E29&lt;&gt;"実施",COUNTA(G29:H29)&gt;0),"中止/未確認の開始/終了は空欄",IF(AND(E29="実施",OR(G29&lt;F29,G29&gt;=F29+1,H29&lt;=G29,H29&gt;F29+1,H29&gt;=I29+1)),"時間の順序・活動日/確認日を確認",IF(AND(E29="実施",COUNTIFS($B$8:$B$57,B29,$E$8:$E$57,"実施",$G$8:$G$57,"&lt;"&amp;H29,$H$8:$H$57,"&gt;"&amp;G29)&gt;1),"同じ担当の実施時間が重複","確認済み"))))))))))))))))</f>
        <v/>
      </c>
      <c r="M29" s="1" t="str">
        <f aca="false">IF(L29="","",IF(L29="確認済み",0,1))</f>
        <v/>
      </c>
      <c r="N29" s="1" t="n">
        <f aca="false">IF(COUNTA(A29:I29)=0,IF(AND(L29="",M29="",J29="",K29=""),0,1),IF(NOT(AND(ISTEXT(L29),L29=IF(COUNTA(A29:I29)=0,"",IF(NOT(AND(ISTEXT(A29),LEN(A29)=8,EXACT(LEFT(A29,4),"ACT-"),ISNUMBER(FIND(MID(A29,5,1)&amp;"x","0x1x2x3x4x5x6x7x8x9x")),ISNUMBER(FIND(MID(A29,6,1)&amp;"x","0x1x2x3x4x5x6x7x8x9x")),ISNUMBER(FIND(MID(A29,7,1)&amp;"x","0x1x2x3x4x5x6x7x8x9x")),ISNUMBER(FIND(MID(A29,8,1)&amp;"x","0x1x2x3x4x5x6x7x8x9x")))),"活動IDはACT-と半角数字4桁",IF(COUNTIFS($A$8:$A$57,A29)&gt;1,"活動IDが重複",IF(NOT(AND(ISTEXT(B29),LEN(B29)=8,EXACT(LEFT(B29,4),"STF-"),ISNUMBER(FIND(MID(B29,5,1)&amp;"x","0x1x2x3x4x5x6x7x8x9x")),ISNUMBER(FIND(MID(B29,6,1)&amp;"x","0x1x2x3x4x5x6x7x8x9x")),ISNUMBER(FIND(MID(B29,7,1)&amp;"x","0x1x2x3x4x5x6x7x8x9x")),ISNUMBER(FIND(MID(B29,8,1)&amp;"x","0x1x2x3x4x5x6x7x8x9x")))),"担当IDの形式を確認",IF(COUNTIFS(登録ID!$F$8:$F$27,B29)&lt;&gt;1,"担当が未登録/重複",IF(AND(COUNTA(C29)&gt;0,NOT(AND(ISTEXT(C29),LEN(C29)=8,EXACT(LEFT(C29,4),"CUS-"),ISNUMBER(FIND(MID(C29,5,1)&amp;"x","0x1x2x3x4x5x6x7x8x9x")),ISNUMBER(FIND(MID(C29,6,1)&amp;"x","0x1x2x3x4x5x6x7x8x9x")),ISNUMBER(FIND(MID(C29,7,1)&amp;"x","0x1x2x3x4x5x6x7x8x9x")),ISNUMBER(FIND(MID(C29,8,1)&amp;"x","0x1x2x3x4x5x6x7x8x9x"))))),"顧客IDの形式を確認",IF(AND(COUNTA(C29)&gt;0,COUNTIFS(登録ID!$A$8:$A$57,C29)&lt;&gt;1),"顧客が未登録/重複",IF(NOT(OR(D29="訪問",D29="オンライン",D29="電話",D29="メール",D29="事務",D29="その他")),"活動種別を確認",IF(NOT(OR(E29="実施",E29="中止",E29="未確認")),"実施区分を確認",IF(NOT(IF(ISNUMBER(F29),AND(F29&gt;=43831,F29&lt;73051,F29=INT(F29)),FALSE())),"活動日は時刻なしで必須",IF(NOT(IF(ISNUMBER(I29),AND(I29&gt;=43831,I29&lt;73051,I29=INT(I29)),FALSE())),"記録確認日は時刻なしで必須",IF(OR(F29&gt;I29,I29&gt;日報!$H$3),"活動日≦確認日≦基準日を確認",IF(AND(E29="実施",NOT(AND(IF(ISNUMBER(G29),AND(G29&gt;=43831,G29&lt;73051,ABS(G29*1440-ROUND(G29*1440,0))&lt;0.00001),FALSE()),IF(ISNUMBER(H29),AND(H29&gt;=43831,H29&lt;73051,ABS(H29*1440-ROUND(H29*1440,0))&lt;0.00001),FALSE())))),"実施は分単位の開始/終了日時が必須",IF(AND(E29&lt;&gt;"実施",COUNTA(G29:H29)&gt;0),"中止/未確認の開始/終了は空欄",IF(AND(E29="実施",OR(G29&lt;F29,G29&gt;=F29+1,H29&lt;=G29,H29&gt;F29+1,H29&gt;=I29+1)),"時間の順序・活動日/確認日を確認",IF(AND(E29="実施",COUNTIFS($B$8:$B$57,B29,$E$8:$E$57,"実施",$G$8:$G$57,"&lt;"&amp;H29,$H$8:$H$57,"&gt;"&amp;G29)&gt;1),"同じ担当の実施時間が重複","確認済み")))))))))))))))),ISNUMBER(M29),M29=IF(L29="確認済み",0,1))),1,IF(M29&lt;&gt;0,0,IF(AND(IF(E29="実施",ISNUMBER(J29),ISTEXT(J29)),J29=IF(E29="実施",ROUND((H29-G29)*1440,0),""),ISNUMBER(K29),K29=IF(AND(B29=日報!$E$3,F29=日報!$B$3),COUNTIFS($B$8:B29,B29,$F$8:F29,F29),0)),0,1))))</f>
        <v>0</v>
      </c>
    </row>
    <row r="30" customFormat="false" ht="30" hidden="false" customHeight="true" outlineLevel="0" collapsed="false">
      <c r="A30" s="4"/>
      <c r="B30" s="4"/>
      <c r="C30" s="4"/>
      <c r="D30" s="12"/>
      <c r="E30" s="12"/>
      <c r="F30" s="3"/>
      <c r="G30" s="13"/>
      <c r="H30" s="13"/>
      <c r="I30" s="3"/>
      <c r="J30" s="1" t="str">
        <f aca="false">IF(L30="","",IF(M30&lt;&gt;0,NA(),IF(E30="実施",ROUND((H30-G30)*1440,0),"")))</f>
        <v/>
      </c>
      <c r="K30" s="1" t="str">
        <f aca="false">IF(L30="","",IF(M30&lt;&gt;0,NA(),IF(AND(B30=日報!$E$3,F30=日報!$B$3),COUNTIFS($B$8:B30,B30,$F$8:F30,F30),0)))</f>
        <v/>
      </c>
      <c r="L30" s="1" t="str">
        <f aca="false">IF(COUNTA(A30:I30)=0,"",IF(NOT(AND(ISTEXT(A30),LEN(A30)=8,EXACT(LEFT(A30,4),"ACT-"),ISNUMBER(FIND(MID(A30,5,1)&amp;"x","0x1x2x3x4x5x6x7x8x9x")),ISNUMBER(FIND(MID(A30,6,1)&amp;"x","0x1x2x3x4x5x6x7x8x9x")),ISNUMBER(FIND(MID(A30,7,1)&amp;"x","0x1x2x3x4x5x6x7x8x9x")),ISNUMBER(FIND(MID(A30,8,1)&amp;"x","0x1x2x3x4x5x6x7x8x9x")))),"活動IDはACT-と半角数字4桁",IF(COUNTIFS($A$8:$A$57,A30)&gt;1,"活動IDが重複",IF(NOT(AND(ISTEXT(B30),LEN(B30)=8,EXACT(LEFT(B30,4),"STF-"),ISNUMBER(FIND(MID(B30,5,1)&amp;"x","0x1x2x3x4x5x6x7x8x9x")),ISNUMBER(FIND(MID(B30,6,1)&amp;"x","0x1x2x3x4x5x6x7x8x9x")),ISNUMBER(FIND(MID(B30,7,1)&amp;"x","0x1x2x3x4x5x6x7x8x9x")),ISNUMBER(FIND(MID(B30,8,1)&amp;"x","0x1x2x3x4x5x6x7x8x9x")))),"担当IDの形式を確認",IF(COUNTIFS(登録ID!$F$8:$F$27,B30)&lt;&gt;1,"担当が未登録/重複",IF(AND(COUNTA(C30)&gt;0,NOT(AND(ISTEXT(C30),LEN(C30)=8,EXACT(LEFT(C30,4),"CUS-"),ISNUMBER(FIND(MID(C30,5,1)&amp;"x","0x1x2x3x4x5x6x7x8x9x")),ISNUMBER(FIND(MID(C30,6,1)&amp;"x","0x1x2x3x4x5x6x7x8x9x")),ISNUMBER(FIND(MID(C30,7,1)&amp;"x","0x1x2x3x4x5x6x7x8x9x")),ISNUMBER(FIND(MID(C30,8,1)&amp;"x","0x1x2x3x4x5x6x7x8x9x"))))),"顧客IDの形式を確認",IF(AND(COUNTA(C30)&gt;0,COUNTIFS(登録ID!$A$8:$A$57,C30)&lt;&gt;1),"顧客が未登録/重複",IF(NOT(OR(D30="訪問",D30="オンライン",D30="電話",D30="メール",D30="事務",D30="その他")),"活動種別を確認",IF(NOT(OR(E30="実施",E30="中止",E30="未確認")),"実施区分を確認",IF(NOT(IF(ISNUMBER(F30),AND(F30&gt;=43831,F30&lt;73051,F30=INT(F30)),FALSE())),"活動日は時刻なしで必須",IF(NOT(IF(ISNUMBER(I30),AND(I30&gt;=43831,I30&lt;73051,I30=INT(I30)),FALSE())),"記録確認日は時刻なしで必須",IF(OR(F30&gt;I30,I30&gt;日報!$H$3),"活動日≦確認日≦基準日を確認",IF(AND(E30="実施",NOT(AND(IF(ISNUMBER(G30),AND(G30&gt;=43831,G30&lt;73051,ABS(G30*1440-ROUND(G30*1440,0))&lt;0.00001),FALSE()),IF(ISNUMBER(H30),AND(H30&gt;=43831,H30&lt;73051,ABS(H30*1440-ROUND(H30*1440,0))&lt;0.00001),FALSE())))),"実施は分単位の開始/終了日時が必須",IF(AND(E30&lt;&gt;"実施",COUNTA(G30:H30)&gt;0),"中止/未確認の開始/終了は空欄",IF(AND(E30="実施",OR(G30&lt;F30,G30&gt;=F30+1,H30&lt;=G30,H30&gt;F30+1,H30&gt;=I30+1)),"時間の順序・活動日/確認日を確認",IF(AND(E30="実施",COUNTIFS($B$8:$B$57,B30,$E$8:$E$57,"実施",$G$8:$G$57,"&lt;"&amp;H30,$H$8:$H$57,"&gt;"&amp;G30)&gt;1),"同じ担当の実施時間が重複","確認済み"))))))))))))))))</f>
        <v/>
      </c>
      <c r="M30" s="1" t="str">
        <f aca="false">IF(L30="","",IF(L30="確認済み",0,1))</f>
        <v/>
      </c>
      <c r="N30" s="1" t="n">
        <f aca="false">IF(COUNTA(A30:I30)=0,IF(AND(L30="",M30="",J30="",K30=""),0,1),IF(NOT(AND(ISTEXT(L30),L30=IF(COUNTA(A30:I30)=0,"",IF(NOT(AND(ISTEXT(A30),LEN(A30)=8,EXACT(LEFT(A30,4),"ACT-"),ISNUMBER(FIND(MID(A30,5,1)&amp;"x","0x1x2x3x4x5x6x7x8x9x")),ISNUMBER(FIND(MID(A30,6,1)&amp;"x","0x1x2x3x4x5x6x7x8x9x")),ISNUMBER(FIND(MID(A30,7,1)&amp;"x","0x1x2x3x4x5x6x7x8x9x")),ISNUMBER(FIND(MID(A30,8,1)&amp;"x","0x1x2x3x4x5x6x7x8x9x")))),"活動IDはACT-と半角数字4桁",IF(COUNTIFS($A$8:$A$57,A30)&gt;1,"活動IDが重複",IF(NOT(AND(ISTEXT(B30),LEN(B30)=8,EXACT(LEFT(B30,4),"STF-"),ISNUMBER(FIND(MID(B30,5,1)&amp;"x","0x1x2x3x4x5x6x7x8x9x")),ISNUMBER(FIND(MID(B30,6,1)&amp;"x","0x1x2x3x4x5x6x7x8x9x")),ISNUMBER(FIND(MID(B30,7,1)&amp;"x","0x1x2x3x4x5x6x7x8x9x")),ISNUMBER(FIND(MID(B30,8,1)&amp;"x","0x1x2x3x4x5x6x7x8x9x")))),"担当IDの形式を確認",IF(COUNTIFS(登録ID!$F$8:$F$27,B30)&lt;&gt;1,"担当が未登録/重複",IF(AND(COUNTA(C30)&gt;0,NOT(AND(ISTEXT(C30),LEN(C30)=8,EXACT(LEFT(C30,4),"CUS-"),ISNUMBER(FIND(MID(C30,5,1)&amp;"x","0x1x2x3x4x5x6x7x8x9x")),ISNUMBER(FIND(MID(C30,6,1)&amp;"x","0x1x2x3x4x5x6x7x8x9x")),ISNUMBER(FIND(MID(C30,7,1)&amp;"x","0x1x2x3x4x5x6x7x8x9x")),ISNUMBER(FIND(MID(C30,8,1)&amp;"x","0x1x2x3x4x5x6x7x8x9x"))))),"顧客IDの形式を確認",IF(AND(COUNTA(C30)&gt;0,COUNTIFS(登録ID!$A$8:$A$57,C30)&lt;&gt;1),"顧客が未登録/重複",IF(NOT(OR(D30="訪問",D30="オンライン",D30="電話",D30="メール",D30="事務",D30="その他")),"活動種別を確認",IF(NOT(OR(E30="実施",E30="中止",E30="未確認")),"実施区分を確認",IF(NOT(IF(ISNUMBER(F30),AND(F30&gt;=43831,F30&lt;73051,F30=INT(F30)),FALSE())),"活動日は時刻なしで必須",IF(NOT(IF(ISNUMBER(I30),AND(I30&gt;=43831,I30&lt;73051,I30=INT(I30)),FALSE())),"記録確認日は時刻なしで必須",IF(OR(F30&gt;I30,I30&gt;日報!$H$3),"活動日≦確認日≦基準日を確認",IF(AND(E30="実施",NOT(AND(IF(ISNUMBER(G30),AND(G30&gt;=43831,G30&lt;73051,ABS(G30*1440-ROUND(G30*1440,0))&lt;0.00001),FALSE()),IF(ISNUMBER(H30),AND(H30&gt;=43831,H30&lt;73051,ABS(H30*1440-ROUND(H30*1440,0))&lt;0.00001),FALSE())))),"実施は分単位の開始/終了日時が必須",IF(AND(E30&lt;&gt;"実施",COUNTA(G30:H30)&gt;0),"中止/未確認の開始/終了は空欄",IF(AND(E30="実施",OR(G30&lt;F30,G30&gt;=F30+1,H30&lt;=G30,H30&gt;F30+1,H30&gt;=I30+1)),"時間の順序・活動日/確認日を確認",IF(AND(E30="実施",COUNTIFS($B$8:$B$57,B30,$E$8:$E$57,"実施",$G$8:$G$57,"&lt;"&amp;H30,$H$8:$H$57,"&gt;"&amp;G30)&gt;1),"同じ担当の実施時間が重複","確認済み")))))))))))))))),ISNUMBER(M30),M30=IF(L30="確認済み",0,1))),1,IF(M30&lt;&gt;0,0,IF(AND(IF(E30="実施",ISNUMBER(J30),ISTEXT(J30)),J30=IF(E30="実施",ROUND((H30-G30)*1440,0),""),ISNUMBER(K30),K30=IF(AND(B30=日報!$E$3,F30=日報!$B$3),COUNTIFS($B$8:B30,B30,$F$8:F30,F30),0)),0,1))))</f>
        <v>0</v>
      </c>
    </row>
    <row r="31" customFormat="false" ht="30" hidden="false" customHeight="true" outlineLevel="0" collapsed="false">
      <c r="A31" s="4"/>
      <c r="B31" s="4"/>
      <c r="C31" s="4"/>
      <c r="D31" s="12"/>
      <c r="E31" s="12"/>
      <c r="F31" s="3"/>
      <c r="G31" s="13"/>
      <c r="H31" s="13"/>
      <c r="I31" s="3"/>
      <c r="J31" s="1" t="str">
        <f aca="false">IF(L31="","",IF(M31&lt;&gt;0,NA(),IF(E31="実施",ROUND((H31-G31)*1440,0),"")))</f>
        <v/>
      </c>
      <c r="K31" s="1" t="str">
        <f aca="false">IF(L31="","",IF(M31&lt;&gt;0,NA(),IF(AND(B31=日報!$E$3,F31=日報!$B$3),COUNTIFS($B$8:B31,B31,$F$8:F31,F31),0)))</f>
        <v/>
      </c>
      <c r="L31" s="1" t="str">
        <f aca="false">IF(COUNTA(A31:I31)=0,"",IF(NOT(AND(ISTEXT(A31),LEN(A31)=8,EXACT(LEFT(A31,4),"ACT-"),ISNUMBER(FIND(MID(A31,5,1)&amp;"x","0x1x2x3x4x5x6x7x8x9x")),ISNUMBER(FIND(MID(A31,6,1)&amp;"x","0x1x2x3x4x5x6x7x8x9x")),ISNUMBER(FIND(MID(A31,7,1)&amp;"x","0x1x2x3x4x5x6x7x8x9x")),ISNUMBER(FIND(MID(A31,8,1)&amp;"x","0x1x2x3x4x5x6x7x8x9x")))),"活動IDはACT-と半角数字4桁",IF(COUNTIFS($A$8:$A$57,A31)&gt;1,"活動IDが重複",IF(NOT(AND(ISTEXT(B31),LEN(B31)=8,EXACT(LEFT(B31,4),"STF-"),ISNUMBER(FIND(MID(B31,5,1)&amp;"x","0x1x2x3x4x5x6x7x8x9x")),ISNUMBER(FIND(MID(B31,6,1)&amp;"x","0x1x2x3x4x5x6x7x8x9x")),ISNUMBER(FIND(MID(B31,7,1)&amp;"x","0x1x2x3x4x5x6x7x8x9x")),ISNUMBER(FIND(MID(B31,8,1)&amp;"x","0x1x2x3x4x5x6x7x8x9x")))),"担当IDの形式を確認",IF(COUNTIFS(登録ID!$F$8:$F$27,B31)&lt;&gt;1,"担当が未登録/重複",IF(AND(COUNTA(C31)&gt;0,NOT(AND(ISTEXT(C31),LEN(C31)=8,EXACT(LEFT(C31,4),"CUS-"),ISNUMBER(FIND(MID(C31,5,1)&amp;"x","0x1x2x3x4x5x6x7x8x9x")),ISNUMBER(FIND(MID(C31,6,1)&amp;"x","0x1x2x3x4x5x6x7x8x9x")),ISNUMBER(FIND(MID(C31,7,1)&amp;"x","0x1x2x3x4x5x6x7x8x9x")),ISNUMBER(FIND(MID(C31,8,1)&amp;"x","0x1x2x3x4x5x6x7x8x9x"))))),"顧客IDの形式を確認",IF(AND(COUNTA(C31)&gt;0,COUNTIFS(登録ID!$A$8:$A$57,C31)&lt;&gt;1),"顧客が未登録/重複",IF(NOT(OR(D31="訪問",D31="オンライン",D31="電話",D31="メール",D31="事務",D31="その他")),"活動種別を確認",IF(NOT(OR(E31="実施",E31="中止",E31="未確認")),"実施区分を確認",IF(NOT(IF(ISNUMBER(F31),AND(F31&gt;=43831,F31&lt;73051,F31=INT(F31)),FALSE())),"活動日は時刻なしで必須",IF(NOT(IF(ISNUMBER(I31),AND(I31&gt;=43831,I31&lt;73051,I31=INT(I31)),FALSE())),"記録確認日は時刻なしで必須",IF(OR(F31&gt;I31,I31&gt;日報!$H$3),"活動日≦確認日≦基準日を確認",IF(AND(E31="実施",NOT(AND(IF(ISNUMBER(G31),AND(G31&gt;=43831,G31&lt;73051,ABS(G31*1440-ROUND(G31*1440,0))&lt;0.00001),FALSE()),IF(ISNUMBER(H31),AND(H31&gt;=43831,H31&lt;73051,ABS(H31*1440-ROUND(H31*1440,0))&lt;0.00001),FALSE())))),"実施は分単位の開始/終了日時が必須",IF(AND(E31&lt;&gt;"実施",COUNTA(G31:H31)&gt;0),"中止/未確認の開始/終了は空欄",IF(AND(E31="実施",OR(G31&lt;F31,G31&gt;=F31+1,H31&lt;=G31,H31&gt;F31+1,H31&gt;=I31+1)),"時間の順序・活動日/確認日を確認",IF(AND(E31="実施",COUNTIFS($B$8:$B$57,B31,$E$8:$E$57,"実施",$G$8:$G$57,"&lt;"&amp;H31,$H$8:$H$57,"&gt;"&amp;G31)&gt;1),"同じ担当の実施時間が重複","確認済み"))))))))))))))))</f>
        <v/>
      </c>
      <c r="M31" s="1" t="str">
        <f aca="false">IF(L31="","",IF(L31="確認済み",0,1))</f>
        <v/>
      </c>
      <c r="N31" s="1" t="n">
        <f aca="false">IF(COUNTA(A31:I31)=0,IF(AND(L31="",M31="",J31="",K31=""),0,1),IF(NOT(AND(ISTEXT(L31),L31=IF(COUNTA(A31:I31)=0,"",IF(NOT(AND(ISTEXT(A31),LEN(A31)=8,EXACT(LEFT(A31,4),"ACT-"),ISNUMBER(FIND(MID(A31,5,1)&amp;"x","0x1x2x3x4x5x6x7x8x9x")),ISNUMBER(FIND(MID(A31,6,1)&amp;"x","0x1x2x3x4x5x6x7x8x9x")),ISNUMBER(FIND(MID(A31,7,1)&amp;"x","0x1x2x3x4x5x6x7x8x9x")),ISNUMBER(FIND(MID(A31,8,1)&amp;"x","0x1x2x3x4x5x6x7x8x9x")))),"活動IDはACT-と半角数字4桁",IF(COUNTIFS($A$8:$A$57,A31)&gt;1,"活動IDが重複",IF(NOT(AND(ISTEXT(B31),LEN(B31)=8,EXACT(LEFT(B31,4),"STF-"),ISNUMBER(FIND(MID(B31,5,1)&amp;"x","0x1x2x3x4x5x6x7x8x9x")),ISNUMBER(FIND(MID(B31,6,1)&amp;"x","0x1x2x3x4x5x6x7x8x9x")),ISNUMBER(FIND(MID(B31,7,1)&amp;"x","0x1x2x3x4x5x6x7x8x9x")),ISNUMBER(FIND(MID(B31,8,1)&amp;"x","0x1x2x3x4x5x6x7x8x9x")))),"担当IDの形式を確認",IF(COUNTIFS(登録ID!$F$8:$F$27,B31)&lt;&gt;1,"担当が未登録/重複",IF(AND(COUNTA(C31)&gt;0,NOT(AND(ISTEXT(C31),LEN(C31)=8,EXACT(LEFT(C31,4),"CUS-"),ISNUMBER(FIND(MID(C31,5,1)&amp;"x","0x1x2x3x4x5x6x7x8x9x")),ISNUMBER(FIND(MID(C31,6,1)&amp;"x","0x1x2x3x4x5x6x7x8x9x")),ISNUMBER(FIND(MID(C31,7,1)&amp;"x","0x1x2x3x4x5x6x7x8x9x")),ISNUMBER(FIND(MID(C31,8,1)&amp;"x","0x1x2x3x4x5x6x7x8x9x"))))),"顧客IDの形式を確認",IF(AND(COUNTA(C31)&gt;0,COUNTIFS(登録ID!$A$8:$A$57,C31)&lt;&gt;1),"顧客が未登録/重複",IF(NOT(OR(D31="訪問",D31="オンライン",D31="電話",D31="メール",D31="事務",D31="その他")),"活動種別を確認",IF(NOT(OR(E31="実施",E31="中止",E31="未確認")),"実施区分を確認",IF(NOT(IF(ISNUMBER(F31),AND(F31&gt;=43831,F31&lt;73051,F31=INT(F31)),FALSE())),"活動日は時刻なしで必須",IF(NOT(IF(ISNUMBER(I31),AND(I31&gt;=43831,I31&lt;73051,I31=INT(I31)),FALSE())),"記録確認日は時刻なしで必須",IF(OR(F31&gt;I31,I31&gt;日報!$H$3),"活動日≦確認日≦基準日を確認",IF(AND(E31="実施",NOT(AND(IF(ISNUMBER(G31),AND(G31&gt;=43831,G31&lt;73051,ABS(G31*1440-ROUND(G31*1440,0))&lt;0.00001),FALSE()),IF(ISNUMBER(H31),AND(H31&gt;=43831,H31&lt;73051,ABS(H31*1440-ROUND(H31*1440,0))&lt;0.00001),FALSE())))),"実施は分単位の開始/終了日時が必須",IF(AND(E31&lt;&gt;"実施",COUNTA(G31:H31)&gt;0),"中止/未確認の開始/終了は空欄",IF(AND(E31="実施",OR(G31&lt;F31,G31&gt;=F31+1,H31&lt;=G31,H31&gt;F31+1,H31&gt;=I31+1)),"時間の順序・活動日/確認日を確認",IF(AND(E31="実施",COUNTIFS($B$8:$B$57,B31,$E$8:$E$57,"実施",$G$8:$G$57,"&lt;"&amp;H31,$H$8:$H$57,"&gt;"&amp;G31)&gt;1),"同じ担当の実施時間が重複","確認済み")))))))))))))))),ISNUMBER(M31),M31=IF(L31="確認済み",0,1))),1,IF(M31&lt;&gt;0,0,IF(AND(IF(E31="実施",ISNUMBER(J31),ISTEXT(J31)),J31=IF(E31="実施",ROUND((H31-G31)*1440,0),""),ISNUMBER(K31),K31=IF(AND(B31=日報!$E$3,F31=日報!$B$3),COUNTIFS($B$8:B31,B31,$F$8:F31,F31),0)),0,1))))</f>
        <v>0</v>
      </c>
    </row>
    <row r="32" customFormat="false" ht="30" hidden="false" customHeight="true" outlineLevel="0" collapsed="false">
      <c r="A32" s="4"/>
      <c r="B32" s="4"/>
      <c r="C32" s="4"/>
      <c r="D32" s="12"/>
      <c r="E32" s="12"/>
      <c r="F32" s="3"/>
      <c r="G32" s="13"/>
      <c r="H32" s="13"/>
      <c r="I32" s="3"/>
      <c r="J32" s="1" t="str">
        <f aca="false">IF(L32="","",IF(M32&lt;&gt;0,NA(),IF(E32="実施",ROUND((H32-G32)*1440,0),"")))</f>
        <v/>
      </c>
      <c r="K32" s="1" t="str">
        <f aca="false">IF(L32="","",IF(M32&lt;&gt;0,NA(),IF(AND(B32=日報!$E$3,F32=日報!$B$3),COUNTIFS($B$8:B32,B32,$F$8:F32,F32),0)))</f>
        <v/>
      </c>
      <c r="L32" s="1" t="str">
        <f aca="false">IF(COUNTA(A32:I32)=0,"",IF(NOT(AND(ISTEXT(A32),LEN(A32)=8,EXACT(LEFT(A32,4),"ACT-"),ISNUMBER(FIND(MID(A32,5,1)&amp;"x","0x1x2x3x4x5x6x7x8x9x")),ISNUMBER(FIND(MID(A32,6,1)&amp;"x","0x1x2x3x4x5x6x7x8x9x")),ISNUMBER(FIND(MID(A32,7,1)&amp;"x","0x1x2x3x4x5x6x7x8x9x")),ISNUMBER(FIND(MID(A32,8,1)&amp;"x","0x1x2x3x4x5x6x7x8x9x")))),"活動IDはACT-と半角数字4桁",IF(COUNTIFS($A$8:$A$57,A32)&gt;1,"活動IDが重複",IF(NOT(AND(ISTEXT(B32),LEN(B32)=8,EXACT(LEFT(B32,4),"STF-"),ISNUMBER(FIND(MID(B32,5,1)&amp;"x","0x1x2x3x4x5x6x7x8x9x")),ISNUMBER(FIND(MID(B32,6,1)&amp;"x","0x1x2x3x4x5x6x7x8x9x")),ISNUMBER(FIND(MID(B32,7,1)&amp;"x","0x1x2x3x4x5x6x7x8x9x")),ISNUMBER(FIND(MID(B32,8,1)&amp;"x","0x1x2x3x4x5x6x7x8x9x")))),"担当IDの形式を確認",IF(COUNTIFS(登録ID!$F$8:$F$27,B32)&lt;&gt;1,"担当が未登録/重複",IF(AND(COUNTA(C32)&gt;0,NOT(AND(ISTEXT(C32),LEN(C32)=8,EXACT(LEFT(C32,4),"CUS-"),ISNUMBER(FIND(MID(C32,5,1)&amp;"x","0x1x2x3x4x5x6x7x8x9x")),ISNUMBER(FIND(MID(C32,6,1)&amp;"x","0x1x2x3x4x5x6x7x8x9x")),ISNUMBER(FIND(MID(C32,7,1)&amp;"x","0x1x2x3x4x5x6x7x8x9x")),ISNUMBER(FIND(MID(C32,8,1)&amp;"x","0x1x2x3x4x5x6x7x8x9x"))))),"顧客IDの形式を確認",IF(AND(COUNTA(C32)&gt;0,COUNTIFS(登録ID!$A$8:$A$57,C32)&lt;&gt;1),"顧客が未登録/重複",IF(NOT(OR(D32="訪問",D32="オンライン",D32="電話",D32="メール",D32="事務",D32="その他")),"活動種別を確認",IF(NOT(OR(E32="実施",E32="中止",E32="未確認")),"実施区分を確認",IF(NOT(IF(ISNUMBER(F32),AND(F32&gt;=43831,F32&lt;73051,F32=INT(F32)),FALSE())),"活動日は時刻なしで必須",IF(NOT(IF(ISNUMBER(I32),AND(I32&gt;=43831,I32&lt;73051,I32=INT(I32)),FALSE())),"記録確認日は時刻なしで必須",IF(OR(F32&gt;I32,I32&gt;日報!$H$3),"活動日≦確認日≦基準日を確認",IF(AND(E32="実施",NOT(AND(IF(ISNUMBER(G32),AND(G32&gt;=43831,G32&lt;73051,ABS(G32*1440-ROUND(G32*1440,0))&lt;0.00001),FALSE()),IF(ISNUMBER(H32),AND(H32&gt;=43831,H32&lt;73051,ABS(H32*1440-ROUND(H32*1440,0))&lt;0.00001),FALSE())))),"実施は分単位の開始/終了日時が必須",IF(AND(E32&lt;&gt;"実施",COUNTA(G32:H32)&gt;0),"中止/未確認の開始/終了は空欄",IF(AND(E32="実施",OR(G32&lt;F32,G32&gt;=F32+1,H32&lt;=G32,H32&gt;F32+1,H32&gt;=I32+1)),"時間の順序・活動日/確認日を確認",IF(AND(E32="実施",COUNTIFS($B$8:$B$57,B32,$E$8:$E$57,"実施",$G$8:$G$57,"&lt;"&amp;H32,$H$8:$H$57,"&gt;"&amp;G32)&gt;1),"同じ担当の実施時間が重複","確認済み"))))))))))))))))</f>
        <v/>
      </c>
      <c r="M32" s="1" t="str">
        <f aca="false">IF(L32="","",IF(L32="確認済み",0,1))</f>
        <v/>
      </c>
      <c r="N32" s="1" t="n">
        <f aca="false">IF(COUNTA(A32:I32)=0,IF(AND(L32="",M32="",J32="",K32=""),0,1),IF(NOT(AND(ISTEXT(L32),L32=IF(COUNTA(A32:I32)=0,"",IF(NOT(AND(ISTEXT(A32),LEN(A32)=8,EXACT(LEFT(A32,4),"ACT-"),ISNUMBER(FIND(MID(A32,5,1)&amp;"x","0x1x2x3x4x5x6x7x8x9x")),ISNUMBER(FIND(MID(A32,6,1)&amp;"x","0x1x2x3x4x5x6x7x8x9x")),ISNUMBER(FIND(MID(A32,7,1)&amp;"x","0x1x2x3x4x5x6x7x8x9x")),ISNUMBER(FIND(MID(A32,8,1)&amp;"x","0x1x2x3x4x5x6x7x8x9x")))),"活動IDはACT-と半角数字4桁",IF(COUNTIFS($A$8:$A$57,A32)&gt;1,"活動IDが重複",IF(NOT(AND(ISTEXT(B32),LEN(B32)=8,EXACT(LEFT(B32,4),"STF-"),ISNUMBER(FIND(MID(B32,5,1)&amp;"x","0x1x2x3x4x5x6x7x8x9x")),ISNUMBER(FIND(MID(B32,6,1)&amp;"x","0x1x2x3x4x5x6x7x8x9x")),ISNUMBER(FIND(MID(B32,7,1)&amp;"x","0x1x2x3x4x5x6x7x8x9x")),ISNUMBER(FIND(MID(B32,8,1)&amp;"x","0x1x2x3x4x5x6x7x8x9x")))),"担当IDの形式を確認",IF(COUNTIFS(登録ID!$F$8:$F$27,B32)&lt;&gt;1,"担当が未登録/重複",IF(AND(COUNTA(C32)&gt;0,NOT(AND(ISTEXT(C32),LEN(C32)=8,EXACT(LEFT(C32,4),"CUS-"),ISNUMBER(FIND(MID(C32,5,1)&amp;"x","0x1x2x3x4x5x6x7x8x9x")),ISNUMBER(FIND(MID(C32,6,1)&amp;"x","0x1x2x3x4x5x6x7x8x9x")),ISNUMBER(FIND(MID(C32,7,1)&amp;"x","0x1x2x3x4x5x6x7x8x9x")),ISNUMBER(FIND(MID(C32,8,1)&amp;"x","0x1x2x3x4x5x6x7x8x9x"))))),"顧客IDの形式を確認",IF(AND(COUNTA(C32)&gt;0,COUNTIFS(登録ID!$A$8:$A$57,C32)&lt;&gt;1),"顧客が未登録/重複",IF(NOT(OR(D32="訪問",D32="オンライン",D32="電話",D32="メール",D32="事務",D32="その他")),"活動種別を確認",IF(NOT(OR(E32="実施",E32="中止",E32="未確認")),"実施区分を確認",IF(NOT(IF(ISNUMBER(F32),AND(F32&gt;=43831,F32&lt;73051,F32=INT(F32)),FALSE())),"活動日は時刻なしで必須",IF(NOT(IF(ISNUMBER(I32),AND(I32&gt;=43831,I32&lt;73051,I32=INT(I32)),FALSE())),"記録確認日は時刻なしで必須",IF(OR(F32&gt;I32,I32&gt;日報!$H$3),"活動日≦確認日≦基準日を確認",IF(AND(E32="実施",NOT(AND(IF(ISNUMBER(G32),AND(G32&gt;=43831,G32&lt;73051,ABS(G32*1440-ROUND(G32*1440,0))&lt;0.00001),FALSE()),IF(ISNUMBER(H32),AND(H32&gt;=43831,H32&lt;73051,ABS(H32*1440-ROUND(H32*1440,0))&lt;0.00001),FALSE())))),"実施は分単位の開始/終了日時が必須",IF(AND(E32&lt;&gt;"実施",COUNTA(G32:H32)&gt;0),"中止/未確認の開始/終了は空欄",IF(AND(E32="実施",OR(G32&lt;F32,G32&gt;=F32+1,H32&lt;=G32,H32&gt;F32+1,H32&gt;=I32+1)),"時間の順序・活動日/確認日を確認",IF(AND(E32="実施",COUNTIFS($B$8:$B$57,B32,$E$8:$E$57,"実施",$G$8:$G$57,"&lt;"&amp;H32,$H$8:$H$57,"&gt;"&amp;G32)&gt;1),"同じ担当の実施時間が重複","確認済み")))))))))))))))),ISNUMBER(M32),M32=IF(L32="確認済み",0,1))),1,IF(M32&lt;&gt;0,0,IF(AND(IF(E32="実施",ISNUMBER(J32),ISTEXT(J32)),J32=IF(E32="実施",ROUND((H32-G32)*1440,0),""),ISNUMBER(K32),K32=IF(AND(B32=日報!$E$3,F32=日報!$B$3),COUNTIFS($B$8:B32,B32,$F$8:F32,F32),0)),0,1))))</f>
        <v>0</v>
      </c>
    </row>
    <row r="33" customFormat="false" ht="30" hidden="false" customHeight="true" outlineLevel="0" collapsed="false">
      <c r="A33" s="4"/>
      <c r="B33" s="4"/>
      <c r="C33" s="4"/>
      <c r="D33" s="12"/>
      <c r="E33" s="12"/>
      <c r="F33" s="3"/>
      <c r="G33" s="13"/>
      <c r="H33" s="13"/>
      <c r="I33" s="3"/>
      <c r="J33" s="1" t="str">
        <f aca="false">IF(L33="","",IF(M33&lt;&gt;0,NA(),IF(E33="実施",ROUND((H33-G33)*1440,0),"")))</f>
        <v/>
      </c>
      <c r="K33" s="1" t="str">
        <f aca="false">IF(L33="","",IF(M33&lt;&gt;0,NA(),IF(AND(B33=日報!$E$3,F33=日報!$B$3),COUNTIFS($B$8:B33,B33,$F$8:F33,F33),0)))</f>
        <v/>
      </c>
      <c r="L33" s="1" t="str">
        <f aca="false">IF(COUNTA(A33:I33)=0,"",IF(NOT(AND(ISTEXT(A33),LEN(A33)=8,EXACT(LEFT(A33,4),"ACT-"),ISNUMBER(FIND(MID(A33,5,1)&amp;"x","0x1x2x3x4x5x6x7x8x9x")),ISNUMBER(FIND(MID(A33,6,1)&amp;"x","0x1x2x3x4x5x6x7x8x9x")),ISNUMBER(FIND(MID(A33,7,1)&amp;"x","0x1x2x3x4x5x6x7x8x9x")),ISNUMBER(FIND(MID(A33,8,1)&amp;"x","0x1x2x3x4x5x6x7x8x9x")))),"活動IDはACT-と半角数字4桁",IF(COUNTIFS($A$8:$A$57,A33)&gt;1,"活動IDが重複",IF(NOT(AND(ISTEXT(B33),LEN(B33)=8,EXACT(LEFT(B33,4),"STF-"),ISNUMBER(FIND(MID(B33,5,1)&amp;"x","0x1x2x3x4x5x6x7x8x9x")),ISNUMBER(FIND(MID(B33,6,1)&amp;"x","0x1x2x3x4x5x6x7x8x9x")),ISNUMBER(FIND(MID(B33,7,1)&amp;"x","0x1x2x3x4x5x6x7x8x9x")),ISNUMBER(FIND(MID(B33,8,1)&amp;"x","0x1x2x3x4x5x6x7x8x9x")))),"担当IDの形式を確認",IF(COUNTIFS(登録ID!$F$8:$F$27,B33)&lt;&gt;1,"担当が未登録/重複",IF(AND(COUNTA(C33)&gt;0,NOT(AND(ISTEXT(C33),LEN(C33)=8,EXACT(LEFT(C33,4),"CUS-"),ISNUMBER(FIND(MID(C33,5,1)&amp;"x","0x1x2x3x4x5x6x7x8x9x")),ISNUMBER(FIND(MID(C33,6,1)&amp;"x","0x1x2x3x4x5x6x7x8x9x")),ISNUMBER(FIND(MID(C33,7,1)&amp;"x","0x1x2x3x4x5x6x7x8x9x")),ISNUMBER(FIND(MID(C33,8,1)&amp;"x","0x1x2x3x4x5x6x7x8x9x"))))),"顧客IDの形式を確認",IF(AND(COUNTA(C33)&gt;0,COUNTIFS(登録ID!$A$8:$A$57,C33)&lt;&gt;1),"顧客が未登録/重複",IF(NOT(OR(D33="訪問",D33="オンライン",D33="電話",D33="メール",D33="事務",D33="その他")),"活動種別を確認",IF(NOT(OR(E33="実施",E33="中止",E33="未確認")),"実施区分を確認",IF(NOT(IF(ISNUMBER(F33),AND(F33&gt;=43831,F33&lt;73051,F33=INT(F33)),FALSE())),"活動日は時刻なしで必須",IF(NOT(IF(ISNUMBER(I33),AND(I33&gt;=43831,I33&lt;73051,I33=INT(I33)),FALSE())),"記録確認日は時刻なしで必須",IF(OR(F33&gt;I33,I33&gt;日報!$H$3),"活動日≦確認日≦基準日を確認",IF(AND(E33="実施",NOT(AND(IF(ISNUMBER(G33),AND(G33&gt;=43831,G33&lt;73051,ABS(G33*1440-ROUND(G33*1440,0))&lt;0.00001),FALSE()),IF(ISNUMBER(H33),AND(H33&gt;=43831,H33&lt;73051,ABS(H33*1440-ROUND(H33*1440,0))&lt;0.00001),FALSE())))),"実施は分単位の開始/終了日時が必須",IF(AND(E33&lt;&gt;"実施",COUNTA(G33:H33)&gt;0),"中止/未確認の開始/終了は空欄",IF(AND(E33="実施",OR(G33&lt;F33,G33&gt;=F33+1,H33&lt;=G33,H33&gt;F33+1,H33&gt;=I33+1)),"時間の順序・活動日/確認日を確認",IF(AND(E33="実施",COUNTIFS($B$8:$B$57,B33,$E$8:$E$57,"実施",$G$8:$G$57,"&lt;"&amp;H33,$H$8:$H$57,"&gt;"&amp;G33)&gt;1),"同じ担当の実施時間が重複","確認済み"))))))))))))))))</f>
        <v/>
      </c>
      <c r="M33" s="1" t="str">
        <f aca="false">IF(L33="","",IF(L33="確認済み",0,1))</f>
        <v/>
      </c>
      <c r="N33" s="1" t="n">
        <f aca="false">IF(COUNTA(A33:I33)=0,IF(AND(L33="",M33="",J33="",K33=""),0,1),IF(NOT(AND(ISTEXT(L33),L33=IF(COUNTA(A33:I33)=0,"",IF(NOT(AND(ISTEXT(A33),LEN(A33)=8,EXACT(LEFT(A33,4),"ACT-"),ISNUMBER(FIND(MID(A33,5,1)&amp;"x","0x1x2x3x4x5x6x7x8x9x")),ISNUMBER(FIND(MID(A33,6,1)&amp;"x","0x1x2x3x4x5x6x7x8x9x")),ISNUMBER(FIND(MID(A33,7,1)&amp;"x","0x1x2x3x4x5x6x7x8x9x")),ISNUMBER(FIND(MID(A33,8,1)&amp;"x","0x1x2x3x4x5x6x7x8x9x")))),"活動IDはACT-と半角数字4桁",IF(COUNTIFS($A$8:$A$57,A33)&gt;1,"活動IDが重複",IF(NOT(AND(ISTEXT(B33),LEN(B33)=8,EXACT(LEFT(B33,4),"STF-"),ISNUMBER(FIND(MID(B33,5,1)&amp;"x","0x1x2x3x4x5x6x7x8x9x")),ISNUMBER(FIND(MID(B33,6,1)&amp;"x","0x1x2x3x4x5x6x7x8x9x")),ISNUMBER(FIND(MID(B33,7,1)&amp;"x","0x1x2x3x4x5x6x7x8x9x")),ISNUMBER(FIND(MID(B33,8,1)&amp;"x","0x1x2x3x4x5x6x7x8x9x")))),"担当IDの形式を確認",IF(COUNTIFS(登録ID!$F$8:$F$27,B33)&lt;&gt;1,"担当が未登録/重複",IF(AND(COUNTA(C33)&gt;0,NOT(AND(ISTEXT(C33),LEN(C33)=8,EXACT(LEFT(C33,4),"CUS-"),ISNUMBER(FIND(MID(C33,5,1)&amp;"x","0x1x2x3x4x5x6x7x8x9x")),ISNUMBER(FIND(MID(C33,6,1)&amp;"x","0x1x2x3x4x5x6x7x8x9x")),ISNUMBER(FIND(MID(C33,7,1)&amp;"x","0x1x2x3x4x5x6x7x8x9x")),ISNUMBER(FIND(MID(C33,8,1)&amp;"x","0x1x2x3x4x5x6x7x8x9x"))))),"顧客IDの形式を確認",IF(AND(COUNTA(C33)&gt;0,COUNTIFS(登録ID!$A$8:$A$57,C33)&lt;&gt;1),"顧客が未登録/重複",IF(NOT(OR(D33="訪問",D33="オンライン",D33="電話",D33="メール",D33="事務",D33="その他")),"活動種別を確認",IF(NOT(OR(E33="実施",E33="中止",E33="未確認")),"実施区分を確認",IF(NOT(IF(ISNUMBER(F33),AND(F33&gt;=43831,F33&lt;73051,F33=INT(F33)),FALSE())),"活動日は時刻なしで必須",IF(NOT(IF(ISNUMBER(I33),AND(I33&gt;=43831,I33&lt;73051,I33=INT(I33)),FALSE())),"記録確認日は時刻なしで必須",IF(OR(F33&gt;I33,I33&gt;日報!$H$3),"活動日≦確認日≦基準日を確認",IF(AND(E33="実施",NOT(AND(IF(ISNUMBER(G33),AND(G33&gt;=43831,G33&lt;73051,ABS(G33*1440-ROUND(G33*1440,0))&lt;0.00001),FALSE()),IF(ISNUMBER(H33),AND(H33&gt;=43831,H33&lt;73051,ABS(H33*1440-ROUND(H33*1440,0))&lt;0.00001),FALSE())))),"実施は分単位の開始/終了日時が必須",IF(AND(E33&lt;&gt;"実施",COUNTA(G33:H33)&gt;0),"中止/未確認の開始/終了は空欄",IF(AND(E33="実施",OR(G33&lt;F33,G33&gt;=F33+1,H33&lt;=G33,H33&gt;F33+1,H33&gt;=I33+1)),"時間の順序・活動日/確認日を確認",IF(AND(E33="実施",COUNTIFS($B$8:$B$57,B33,$E$8:$E$57,"実施",$G$8:$G$57,"&lt;"&amp;H33,$H$8:$H$57,"&gt;"&amp;G33)&gt;1),"同じ担当の実施時間が重複","確認済み")))))))))))))))),ISNUMBER(M33),M33=IF(L33="確認済み",0,1))),1,IF(M33&lt;&gt;0,0,IF(AND(IF(E33="実施",ISNUMBER(J33),ISTEXT(J33)),J33=IF(E33="実施",ROUND((H33-G33)*1440,0),""),ISNUMBER(K33),K33=IF(AND(B33=日報!$E$3,F33=日報!$B$3),COUNTIFS($B$8:B33,B33,$F$8:F33,F33),0)),0,1))))</f>
        <v>0</v>
      </c>
    </row>
    <row r="34" customFormat="false" ht="30" hidden="false" customHeight="true" outlineLevel="0" collapsed="false">
      <c r="A34" s="4"/>
      <c r="B34" s="4"/>
      <c r="C34" s="4"/>
      <c r="D34" s="12"/>
      <c r="E34" s="12"/>
      <c r="F34" s="3"/>
      <c r="G34" s="13"/>
      <c r="H34" s="13"/>
      <c r="I34" s="3"/>
      <c r="J34" s="1" t="str">
        <f aca="false">IF(L34="","",IF(M34&lt;&gt;0,NA(),IF(E34="実施",ROUND((H34-G34)*1440,0),"")))</f>
        <v/>
      </c>
      <c r="K34" s="1" t="str">
        <f aca="false">IF(L34="","",IF(M34&lt;&gt;0,NA(),IF(AND(B34=日報!$E$3,F34=日報!$B$3),COUNTIFS($B$8:B34,B34,$F$8:F34,F34),0)))</f>
        <v/>
      </c>
      <c r="L34" s="1" t="str">
        <f aca="false">IF(COUNTA(A34:I34)=0,"",IF(NOT(AND(ISTEXT(A34),LEN(A34)=8,EXACT(LEFT(A34,4),"ACT-"),ISNUMBER(FIND(MID(A34,5,1)&amp;"x","0x1x2x3x4x5x6x7x8x9x")),ISNUMBER(FIND(MID(A34,6,1)&amp;"x","0x1x2x3x4x5x6x7x8x9x")),ISNUMBER(FIND(MID(A34,7,1)&amp;"x","0x1x2x3x4x5x6x7x8x9x")),ISNUMBER(FIND(MID(A34,8,1)&amp;"x","0x1x2x3x4x5x6x7x8x9x")))),"活動IDはACT-と半角数字4桁",IF(COUNTIFS($A$8:$A$57,A34)&gt;1,"活動IDが重複",IF(NOT(AND(ISTEXT(B34),LEN(B34)=8,EXACT(LEFT(B34,4),"STF-"),ISNUMBER(FIND(MID(B34,5,1)&amp;"x","0x1x2x3x4x5x6x7x8x9x")),ISNUMBER(FIND(MID(B34,6,1)&amp;"x","0x1x2x3x4x5x6x7x8x9x")),ISNUMBER(FIND(MID(B34,7,1)&amp;"x","0x1x2x3x4x5x6x7x8x9x")),ISNUMBER(FIND(MID(B34,8,1)&amp;"x","0x1x2x3x4x5x6x7x8x9x")))),"担当IDの形式を確認",IF(COUNTIFS(登録ID!$F$8:$F$27,B34)&lt;&gt;1,"担当が未登録/重複",IF(AND(COUNTA(C34)&gt;0,NOT(AND(ISTEXT(C34),LEN(C34)=8,EXACT(LEFT(C34,4),"CUS-"),ISNUMBER(FIND(MID(C34,5,1)&amp;"x","0x1x2x3x4x5x6x7x8x9x")),ISNUMBER(FIND(MID(C34,6,1)&amp;"x","0x1x2x3x4x5x6x7x8x9x")),ISNUMBER(FIND(MID(C34,7,1)&amp;"x","0x1x2x3x4x5x6x7x8x9x")),ISNUMBER(FIND(MID(C34,8,1)&amp;"x","0x1x2x3x4x5x6x7x8x9x"))))),"顧客IDの形式を確認",IF(AND(COUNTA(C34)&gt;0,COUNTIFS(登録ID!$A$8:$A$57,C34)&lt;&gt;1),"顧客が未登録/重複",IF(NOT(OR(D34="訪問",D34="オンライン",D34="電話",D34="メール",D34="事務",D34="その他")),"活動種別を確認",IF(NOT(OR(E34="実施",E34="中止",E34="未確認")),"実施区分を確認",IF(NOT(IF(ISNUMBER(F34),AND(F34&gt;=43831,F34&lt;73051,F34=INT(F34)),FALSE())),"活動日は時刻なしで必須",IF(NOT(IF(ISNUMBER(I34),AND(I34&gt;=43831,I34&lt;73051,I34=INT(I34)),FALSE())),"記録確認日は時刻なしで必須",IF(OR(F34&gt;I34,I34&gt;日報!$H$3),"活動日≦確認日≦基準日を確認",IF(AND(E34="実施",NOT(AND(IF(ISNUMBER(G34),AND(G34&gt;=43831,G34&lt;73051,ABS(G34*1440-ROUND(G34*1440,0))&lt;0.00001),FALSE()),IF(ISNUMBER(H34),AND(H34&gt;=43831,H34&lt;73051,ABS(H34*1440-ROUND(H34*1440,0))&lt;0.00001),FALSE())))),"実施は分単位の開始/終了日時が必須",IF(AND(E34&lt;&gt;"実施",COUNTA(G34:H34)&gt;0),"中止/未確認の開始/終了は空欄",IF(AND(E34="実施",OR(G34&lt;F34,G34&gt;=F34+1,H34&lt;=G34,H34&gt;F34+1,H34&gt;=I34+1)),"時間の順序・活動日/確認日を確認",IF(AND(E34="実施",COUNTIFS($B$8:$B$57,B34,$E$8:$E$57,"実施",$G$8:$G$57,"&lt;"&amp;H34,$H$8:$H$57,"&gt;"&amp;G34)&gt;1),"同じ担当の実施時間が重複","確認済み"))))))))))))))))</f>
        <v/>
      </c>
      <c r="M34" s="1" t="str">
        <f aca="false">IF(L34="","",IF(L34="確認済み",0,1))</f>
        <v/>
      </c>
      <c r="N34" s="1" t="n">
        <f aca="false">IF(COUNTA(A34:I34)=0,IF(AND(L34="",M34="",J34="",K34=""),0,1),IF(NOT(AND(ISTEXT(L34),L34=IF(COUNTA(A34:I34)=0,"",IF(NOT(AND(ISTEXT(A34),LEN(A34)=8,EXACT(LEFT(A34,4),"ACT-"),ISNUMBER(FIND(MID(A34,5,1)&amp;"x","0x1x2x3x4x5x6x7x8x9x")),ISNUMBER(FIND(MID(A34,6,1)&amp;"x","0x1x2x3x4x5x6x7x8x9x")),ISNUMBER(FIND(MID(A34,7,1)&amp;"x","0x1x2x3x4x5x6x7x8x9x")),ISNUMBER(FIND(MID(A34,8,1)&amp;"x","0x1x2x3x4x5x6x7x8x9x")))),"活動IDはACT-と半角数字4桁",IF(COUNTIFS($A$8:$A$57,A34)&gt;1,"活動IDが重複",IF(NOT(AND(ISTEXT(B34),LEN(B34)=8,EXACT(LEFT(B34,4),"STF-"),ISNUMBER(FIND(MID(B34,5,1)&amp;"x","0x1x2x3x4x5x6x7x8x9x")),ISNUMBER(FIND(MID(B34,6,1)&amp;"x","0x1x2x3x4x5x6x7x8x9x")),ISNUMBER(FIND(MID(B34,7,1)&amp;"x","0x1x2x3x4x5x6x7x8x9x")),ISNUMBER(FIND(MID(B34,8,1)&amp;"x","0x1x2x3x4x5x6x7x8x9x")))),"担当IDの形式を確認",IF(COUNTIFS(登録ID!$F$8:$F$27,B34)&lt;&gt;1,"担当が未登録/重複",IF(AND(COUNTA(C34)&gt;0,NOT(AND(ISTEXT(C34),LEN(C34)=8,EXACT(LEFT(C34,4),"CUS-"),ISNUMBER(FIND(MID(C34,5,1)&amp;"x","0x1x2x3x4x5x6x7x8x9x")),ISNUMBER(FIND(MID(C34,6,1)&amp;"x","0x1x2x3x4x5x6x7x8x9x")),ISNUMBER(FIND(MID(C34,7,1)&amp;"x","0x1x2x3x4x5x6x7x8x9x")),ISNUMBER(FIND(MID(C34,8,1)&amp;"x","0x1x2x3x4x5x6x7x8x9x"))))),"顧客IDの形式を確認",IF(AND(COUNTA(C34)&gt;0,COUNTIFS(登録ID!$A$8:$A$57,C34)&lt;&gt;1),"顧客が未登録/重複",IF(NOT(OR(D34="訪問",D34="オンライン",D34="電話",D34="メール",D34="事務",D34="その他")),"活動種別を確認",IF(NOT(OR(E34="実施",E34="中止",E34="未確認")),"実施区分を確認",IF(NOT(IF(ISNUMBER(F34),AND(F34&gt;=43831,F34&lt;73051,F34=INT(F34)),FALSE())),"活動日は時刻なしで必須",IF(NOT(IF(ISNUMBER(I34),AND(I34&gt;=43831,I34&lt;73051,I34=INT(I34)),FALSE())),"記録確認日は時刻なしで必須",IF(OR(F34&gt;I34,I34&gt;日報!$H$3),"活動日≦確認日≦基準日を確認",IF(AND(E34="実施",NOT(AND(IF(ISNUMBER(G34),AND(G34&gt;=43831,G34&lt;73051,ABS(G34*1440-ROUND(G34*1440,0))&lt;0.00001),FALSE()),IF(ISNUMBER(H34),AND(H34&gt;=43831,H34&lt;73051,ABS(H34*1440-ROUND(H34*1440,0))&lt;0.00001),FALSE())))),"実施は分単位の開始/終了日時が必須",IF(AND(E34&lt;&gt;"実施",COUNTA(G34:H34)&gt;0),"中止/未確認の開始/終了は空欄",IF(AND(E34="実施",OR(G34&lt;F34,G34&gt;=F34+1,H34&lt;=G34,H34&gt;F34+1,H34&gt;=I34+1)),"時間の順序・活動日/確認日を確認",IF(AND(E34="実施",COUNTIFS($B$8:$B$57,B34,$E$8:$E$57,"実施",$G$8:$G$57,"&lt;"&amp;H34,$H$8:$H$57,"&gt;"&amp;G34)&gt;1),"同じ担当の実施時間が重複","確認済み")))))))))))))))),ISNUMBER(M34),M34=IF(L34="確認済み",0,1))),1,IF(M34&lt;&gt;0,0,IF(AND(IF(E34="実施",ISNUMBER(J34),ISTEXT(J34)),J34=IF(E34="実施",ROUND((H34-G34)*1440,0),""),ISNUMBER(K34),K34=IF(AND(B34=日報!$E$3,F34=日報!$B$3),COUNTIFS($B$8:B34,B34,$F$8:F34,F34),0)),0,1))))</f>
        <v>0</v>
      </c>
    </row>
    <row r="35" customFormat="false" ht="30" hidden="false" customHeight="true" outlineLevel="0" collapsed="false">
      <c r="A35" s="4"/>
      <c r="B35" s="4"/>
      <c r="C35" s="4"/>
      <c r="D35" s="12"/>
      <c r="E35" s="12"/>
      <c r="F35" s="3"/>
      <c r="G35" s="13"/>
      <c r="H35" s="13"/>
      <c r="I35" s="3"/>
      <c r="J35" s="1" t="str">
        <f aca="false">IF(L35="","",IF(M35&lt;&gt;0,NA(),IF(E35="実施",ROUND((H35-G35)*1440,0),"")))</f>
        <v/>
      </c>
      <c r="K35" s="1" t="str">
        <f aca="false">IF(L35="","",IF(M35&lt;&gt;0,NA(),IF(AND(B35=日報!$E$3,F35=日報!$B$3),COUNTIFS($B$8:B35,B35,$F$8:F35,F35),0)))</f>
        <v/>
      </c>
      <c r="L35" s="1" t="str">
        <f aca="false">IF(COUNTA(A35:I35)=0,"",IF(NOT(AND(ISTEXT(A35),LEN(A35)=8,EXACT(LEFT(A35,4),"ACT-"),ISNUMBER(FIND(MID(A35,5,1)&amp;"x","0x1x2x3x4x5x6x7x8x9x")),ISNUMBER(FIND(MID(A35,6,1)&amp;"x","0x1x2x3x4x5x6x7x8x9x")),ISNUMBER(FIND(MID(A35,7,1)&amp;"x","0x1x2x3x4x5x6x7x8x9x")),ISNUMBER(FIND(MID(A35,8,1)&amp;"x","0x1x2x3x4x5x6x7x8x9x")))),"活動IDはACT-と半角数字4桁",IF(COUNTIFS($A$8:$A$57,A35)&gt;1,"活動IDが重複",IF(NOT(AND(ISTEXT(B35),LEN(B35)=8,EXACT(LEFT(B35,4),"STF-"),ISNUMBER(FIND(MID(B35,5,1)&amp;"x","0x1x2x3x4x5x6x7x8x9x")),ISNUMBER(FIND(MID(B35,6,1)&amp;"x","0x1x2x3x4x5x6x7x8x9x")),ISNUMBER(FIND(MID(B35,7,1)&amp;"x","0x1x2x3x4x5x6x7x8x9x")),ISNUMBER(FIND(MID(B35,8,1)&amp;"x","0x1x2x3x4x5x6x7x8x9x")))),"担当IDの形式を確認",IF(COUNTIFS(登録ID!$F$8:$F$27,B35)&lt;&gt;1,"担当が未登録/重複",IF(AND(COUNTA(C35)&gt;0,NOT(AND(ISTEXT(C35),LEN(C35)=8,EXACT(LEFT(C35,4),"CUS-"),ISNUMBER(FIND(MID(C35,5,1)&amp;"x","0x1x2x3x4x5x6x7x8x9x")),ISNUMBER(FIND(MID(C35,6,1)&amp;"x","0x1x2x3x4x5x6x7x8x9x")),ISNUMBER(FIND(MID(C35,7,1)&amp;"x","0x1x2x3x4x5x6x7x8x9x")),ISNUMBER(FIND(MID(C35,8,1)&amp;"x","0x1x2x3x4x5x6x7x8x9x"))))),"顧客IDの形式を確認",IF(AND(COUNTA(C35)&gt;0,COUNTIFS(登録ID!$A$8:$A$57,C35)&lt;&gt;1),"顧客が未登録/重複",IF(NOT(OR(D35="訪問",D35="オンライン",D35="電話",D35="メール",D35="事務",D35="その他")),"活動種別を確認",IF(NOT(OR(E35="実施",E35="中止",E35="未確認")),"実施区分を確認",IF(NOT(IF(ISNUMBER(F35),AND(F35&gt;=43831,F35&lt;73051,F35=INT(F35)),FALSE())),"活動日は時刻なしで必須",IF(NOT(IF(ISNUMBER(I35),AND(I35&gt;=43831,I35&lt;73051,I35=INT(I35)),FALSE())),"記録確認日は時刻なしで必須",IF(OR(F35&gt;I35,I35&gt;日報!$H$3),"活動日≦確認日≦基準日を確認",IF(AND(E35="実施",NOT(AND(IF(ISNUMBER(G35),AND(G35&gt;=43831,G35&lt;73051,ABS(G35*1440-ROUND(G35*1440,0))&lt;0.00001),FALSE()),IF(ISNUMBER(H35),AND(H35&gt;=43831,H35&lt;73051,ABS(H35*1440-ROUND(H35*1440,0))&lt;0.00001),FALSE())))),"実施は分単位の開始/終了日時が必須",IF(AND(E35&lt;&gt;"実施",COUNTA(G35:H35)&gt;0),"中止/未確認の開始/終了は空欄",IF(AND(E35="実施",OR(G35&lt;F35,G35&gt;=F35+1,H35&lt;=G35,H35&gt;F35+1,H35&gt;=I35+1)),"時間の順序・活動日/確認日を確認",IF(AND(E35="実施",COUNTIFS($B$8:$B$57,B35,$E$8:$E$57,"実施",$G$8:$G$57,"&lt;"&amp;H35,$H$8:$H$57,"&gt;"&amp;G35)&gt;1),"同じ担当の実施時間が重複","確認済み"))))))))))))))))</f>
        <v/>
      </c>
      <c r="M35" s="1" t="str">
        <f aca="false">IF(L35="","",IF(L35="確認済み",0,1))</f>
        <v/>
      </c>
      <c r="N35" s="1" t="n">
        <f aca="false">IF(COUNTA(A35:I35)=0,IF(AND(L35="",M35="",J35="",K35=""),0,1),IF(NOT(AND(ISTEXT(L35),L35=IF(COUNTA(A35:I35)=0,"",IF(NOT(AND(ISTEXT(A35),LEN(A35)=8,EXACT(LEFT(A35,4),"ACT-"),ISNUMBER(FIND(MID(A35,5,1)&amp;"x","0x1x2x3x4x5x6x7x8x9x")),ISNUMBER(FIND(MID(A35,6,1)&amp;"x","0x1x2x3x4x5x6x7x8x9x")),ISNUMBER(FIND(MID(A35,7,1)&amp;"x","0x1x2x3x4x5x6x7x8x9x")),ISNUMBER(FIND(MID(A35,8,1)&amp;"x","0x1x2x3x4x5x6x7x8x9x")))),"活動IDはACT-と半角数字4桁",IF(COUNTIFS($A$8:$A$57,A35)&gt;1,"活動IDが重複",IF(NOT(AND(ISTEXT(B35),LEN(B35)=8,EXACT(LEFT(B35,4),"STF-"),ISNUMBER(FIND(MID(B35,5,1)&amp;"x","0x1x2x3x4x5x6x7x8x9x")),ISNUMBER(FIND(MID(B35,6,1)&amp;"x","0x1x2x3x4x5x6x7x8x9x")),ISNUMBER(FIND(MID(B35,7,1)&amp;"x","0x1x2x3x4x5x6x7x8x9x")),ISNUMBER(FIND(MID(B35,8,1)&amp;"x","0x1x2x3x4x5x6x7x8x9x")))),"担当IDの形式を確認",IF(COUNTIFS(登録ID!$F$8:$F$27,B35)&lt;&gt;1,"担当が未登録/重複",IF(AND(COUNTA(C35)&gt;0,NOT(AND(ISTEXT(C35),LEN(C35)=8,EXACT(LEFT(C35,4),"CUS-"),ISNUMBER(FIND(MID(C35,5,1)&amp;"x","0x1x2x3x4x5x6x7x8x9x")),ISNUMBER(FIND(MID(C35,6,1)&amp;"x","0x1x2x3x4x5x6x7x8x9x")),ISNUMBER(FIND(MID(C35,7,1)&amp;"x","0x1x2x3x4x5x6x7x8x9x")),ISNUMBER(FIND(MID(C35,8,1)&amp;"x","0x1x2x3x4x5x6x7x8x9x"))))),"顧客IDの形式を確認",IF(AND(COUNTA(C35)&gt;0,COUNTIFS(登録ID!$A$8:$A$57,C35)&lt;&gt;1),"顧客が未登録/重複",IF(NOT(OR(D35="訪問",D35="オンライン",D35="電話",D35="メール",D35="事務",D35="その他")),"活動種別を確認",IF(NOT(OR(E35="実施",E35="中止",E35="未確認")),"実施区分を確認",IF(NOT(IF(ISNUMBER(F35),AND(F35&gt;=43831,F35&lt;73051,F35=INT(F35)),FALSE())),"活動日は時刻なしで必須",IF(NOT(IF(ISNUMBER(I35),AND(I35&gt;=43831,I35&lt;73051,I35=INT(I35)),FALSE())),"記録確認日は時刻なしで必須",IF(OR(F35&gt;I35,I35&gt;日報!$H$3),"活動日≦確認日≦基準日を確認",IF(AND(E35="実施",NOT(AND(IF(ISNUMBER(G35),AND(G35&gt;=43831,G35&lt;73051,ABS(G35*1440-ROUND(G35*1440,0))&lt;0.00001),FALSE()),IF(ISNUMBER(H35),AND(H35&gt;=43831,H35&lt;73051,ABS(H35*1440-ROUND(H35*1440,0))&lt;0.00001),FALSE())))),"実施は分単位の開始/終了日時が必須",IF(AND(E35&lt;&gt;"実施",COUNTA(G35:H35)&gt;0),"中止/未確認の開始/終了は空欄",IF(AND(E35="実施",OR(G35&lt;F35,G35&gt;=F35+1,H35&lt;=G35,H35&gt;F35+1,H35&gt;=I35+1)),"時間の順序・活動日/確認日を確認",IF(AND(E35="実施",COUNTIFS($B$8:$B$57,B35,$E$8:$E$57,"実施",$G$8:$G$57,"&lt;"&amp;H35,$H$8:$H$57,"&gt;"&amp;G35)&gt;1),"同じ担当の実施時間が重複","確認済み")))))))))))))))),ISNUMBER(M35),M35=IF(L35="確認済み",0,1))),1,IF(M35&lt;&gt;0,0,IF(AND(IF(E35="実施",ISNUMBER(J35),ISTEXT(J35)),J35=IF(E35="実施",ROUND((H35-G35)*1440,0),""),ISNUMBER(K35),K35=IF(AND(B35=日報!$E$3,F35=日報!$B$3),COUNTIFS($B$8:B35,B35,$F$8:F35,F35),0)),0,1))))</f>
        <v>0</v>
      </c>
    </row>
    <row r="36" customFormat="false" ht="30" hidden="false" customHeight="true" outlineLevel="0" collapsed="false">
      <c r="A36" s="4"/>
      <c r="B36" s="4"/>
      <c r="C36" s="4"/>
      <c r="D36" s="12"/>
      <c r="E36" s="12"/>
      <c r="F36" s="3"/>
      <c r="G36" s="13"/>
      <c r="H36" s="13"/>
      <c r="I36" s="3"/>
      <c r="J36" s="1" t="str">
        <f aca="false">IF(L36="","",IF(M36&lt;&gt;0,NA(),IF(E36="実施",ROUND((H36-G36)*1440,0),"")))</f>
        <v/>
      </c>
      <c r="K36" s="1" t="str">
        <f aca="false">IF(L36="","",IF(M36&lt;&gt;0,NA(),IF(AND(B36=日報!$E$3,F36=日報!$B$3),COUNTIFS($B$8:B36,B36,$F$8:F36,F36),0)))</f>
        <v/>
      </c>
      <c r="L36" s="1" t="str">
        <f aca="false">IF(COUNTA(A36:I36)=0,"",IF(NOT(AND(ISTEXT(A36),LEN(A36)=8,EXACT(LEFT(A36,4),"ACT-"),ISNUMBER(FIND(MID(A36,5,1)&amp;"x","0x1x2x3x4x5x6x7x8x9x")),ISNUMBER(FIND(MID(A36,6,1)&amp;"x","0x1x2x3x4x5x6x7x8x9x")),ISNUMBER(FIND(MID(A36,7,1)&amp;"x","0x1x2x3x4x5x6x7x8x9x")),ISNUMBER(FIND(MID(A36,8,1)&amp;"x","0x1x2x3x4x5x6x7x8x9x")))),"活動IDはACT-と半角数字4桁",IF(COUNTIFS($A$8:$A$57,A36)&gt;1,"活動IDが重複",IF(NOT(AND(ISTEXT(B36),LEN(B36)=8,EXACT(LEFT(B36,4),"STF-"),ISNUMBER(FIND(MID(B36,5,1)&amp;"x","0x1x2x3x4x5x6x7x8x9x")),ISNUMBER(FIND(MID(B36,6,1)&amp;"x","0x1x2x3x4x5x6x7x8x9x")),ISNUMBER(FIND(MID(B36,7,1)&amp;"x","0x1x2x3x4x5x6x7x8x9x")),ISNUMBER(FIND(MID(B36,8,1)&amp;"x","0x1x2x3x4x5x6x7x8x9x")))),"担当IDの形式を確認",IF(COUNTIFS(登録ID!$F$8:$F$27,B36)&lt;&gt;1,"担当が未登録/重複",IF(AND(COUNTA(C36)&gt;0,NOT(AND(ISTEXT(C36),LEN(C36)=8,EXACT(LEFT(C36,4),"CUS-"),ISNUMBER(FIND(MID(C36,5,1)&amp;"x","0x1x2x3x4x5x6x7x8x9x")),ISNUMBER(FIND(MID(C36,6,1)&amp;"x","0x1x2x3x4x5x6x7x8x9x")),ISNUMBER(FIND(MID(C36,7,1)&amp;"x","0x1x2x3x4x5x6x7x8x9x")),ISNUMBER(FIND(MID(C36,8,1)&amp;"x","0x1x2x3x4x5x6x7x8x9x"))))),"顧客IDの形式を確認",IF(AND(COUNTA(C36)&gt;0,COUNTIFS(登録ID!$A$8:$A$57,C36)&lt;&gt;1),"顧客が未登録/重複",IF(NOT(OR(D36="訪問",D36="オンライン",D36="電話",D36="メール",D36="事務",D36="その他")),"活動種別を確認",IF(NOT(OR(E36="実施",E36="中止",E36="未確認")),"実施区分を確認",IF(NOT(IF(ISNUMBER(F36),AND(F36&gt;=43831,F36&lt;73051,F36=INT(F36)),FALSE())),"活動日は時刻なしで必須",IF(NOT(IF(ISNUMBER(I36),AND(I36&gt;=43831,I36&lt;73051,I36=INT(I36)),FALSE())),"記録確認日は時刻なしで必須",IF(OR(F36&gt;I36,I36&gt;日報!$H$3),"活動日≦確認日≦基準日を確認",IF(AND(E36="実施",NOT(AND(IF(ISNUMBER(G36),AND(G36&gt;=43831,G36&lt;73051,ABS(G36*1440-ROUND(G36*1440,0))&lt;0.00001),FALSE()),IF(ISNUMBER(H36),AND(H36&gt;=43831,H36&lt;73051,ABS(H36*1440-ROUND(H36*1440,0))&lt;0.00001),FALSE())))),"実施は分単位の開始/終了日時が必須",IF(AND(E36&lt;&gt;"実施",COUNTA(G36:H36)&gt;0),"中止/未確認の開始/終了は空欄",IF(AND(E36="実施",OR(G36&lt;F36,G36&gt;=F36+1,H36&lt;=G36,H36&gt;F36+1,H36&gt;=I36+1)),"時間の順序・活動日/確認日を確認",IF(AND(E36="実施",COUNTIFS($B$8:$B$57,B36,$E$8:$E$57,"実施",$G$8:$G$57,"&lt;"&amp;H36,$H$8:$H$57,"&gt;"&amp;G36)&gt;1),"同じ担当の実施時間が重複","確認済み"))))))))))))))))</f>
        <v/>
      </c>
      <c r="M36" s="1" t="str">
        <f aca="false">IF(L36="","",IF(L36="確認済み",0,1))</f>
        <v/>
      </c>
      <c r="N36" s="1" t="n">
        <f aca="false">IF(COUNTA(A36:I36)=0,IF(AND(L36="",M36="",J36="",K36=""),0,1),IF(NOT(AND(ISTEXT(L36),L36=IF(COUNTA(A36:I36)=0,"",IF(NOT(AND(ISTEXT(A36),LEN(A36)=8,EXACT(LEFT(A36,4),"ACT-"),ISNUMBER(FIND(MID(A36,5,1)&amp;"x","0x1x2x3x4x5x6x7x8x9x")),ISNUMBER(FIND(MID(A36,6,1)&amp;"x","0x1x2x3x4x5x6x7x8x9x")),ISNUMBER(FIND(MID(A36,7,1)&amp;"x","0x1x2x3x4x5x6x7x8x9x")),ISNUMBER(FIND(MID(A36,8,1)&amp;"x","0x1x2x3x4x5x6x7x8x9x")))),"活動IDはACT-と半角数字4桁",IF(COUNTIFS($A$8:$A$57,A36)&gt;1,"活動IDが重複",IF(NOT(AND(ISTEXT(B36),LEN(B36)=8,EXACT(LEFT(B36,4),"STF-"),ISNUMBER(FIND(MID(B36,5,1)&amp;"x","0x1x2x3x4x5x6x7x8x9x")),ISNUMBER(FIND(MID(B36,6,1)&amp;"x","0x1x2x3x4x5x6x7x8x9x")),ISNUMBER(FIND(MID(B36,7,1)&amp;"x","0x1x2x3x4x5x6x7x8x9x")),ISNUMBER(FIND(MID(B36,8,1)&amp;"x","0x1x2x3x4x5x6x7x8x9x")))),"担当IDの形式を確認",IF(COUNTIFS(登録ID!$F$8:$F$27,B36)&lt;&gt;1,"担当が未登録/重複",IF(AND(COUNTA(C36)&gt;0,NOT(AND(ISTEXT(C36),LEN(C36)=8,EXACT(LEFT(C36,4),"CUS-"),ISNUMBER(FIND(MID(C36,5,1)&amp;"x","0x1x2x3x4x5x6x7x8x9x")),ISNUMBER(FIND(MID(C36,6,1)&amp;"x","0x1x2x3x4x5x6x7x8x9x")),ISNUMBER(FIND(MID(C36,7,1)&amp;"x","0x1x2x3x4x5x6x7x8x9x")),ISNUMBER(FIND(MID(C36,8,1)&amp;"x","0x1x2x3x4x5x6x7x8x9x"))))),"顧客IDの形式を確認",IF(AND(COUNTA(C36)&gt;0,COUNTIFS(登録ID!$A$8:$A$57,C36)&lt;&gt;1),"顧客が未登録/重複",IF(NOT(OR(D36="訪問",D36="オンライン",D36="電話",D36="メール",D36="事務",D36="その他")),"活動種別を確認",IF(NOT(OR(E36="実施",E36="中止",E36="未確認")),"実施区分を確認",IF(NOT(IF(ISNUMBER(F36),AND(F36&gt;=43831,F36&lt;73051,F36=INT(F36)),FALSE())),"活動日は時刻なしで必須",IF(NOT(IF(ISNUMBER(I36),AND(I36&gt;=43831,I36&lt;73051,I36=INT(I36)),FALSE())),"記録確認日は時刻なしで必須",IF(OR(F36&gt;I36,I36&gt;日報!$H$3),"活動日≦確認日≦基準日を確認",IF(AND(E36="実施",NOT(AND(IF(ISNUMBER(G36),AND(G36&gt;=43831,G36&lt;73051,ABS(G36*1440-ROUND(G36*1440,0))&lt;0.00001),FALSE()),IF(ISNUMBER(H36),AND(H36&gt;=43831,H36&lt;73051,ABS(H36*1440-ROUND(H36*1440,0))&lt;0.00001),FALSE())))),"実施は分単位の開始/終了日時が必須",IF(AND(E36&lt;&gt;"実施",COUNTA(G36:H36)&gt;0),"中止/未確認の開始/終了は空欄",IF(AND(E36="実施",OR(G36&lt;F36,G36&gt;=F36+1,H36&lt;=G36,H36&gt;F36+1,H36&gt;=I36+1)),"時間の順序・活動日/確認日を確認",IF(AND(E36="実施",COUNTIFS($B$8:$B$57,B36,$E$8:$E$57,"実施",$G$8:$G$57,"&lt;"&amp;H36,$H$8:$H$57,"&gt;"&amp;G36)&gt;1),"同じ担当の実施時間が重複","確認済み")))))))))))))))),ISNUMBER(M36),M36=IF(L36="確認済み",0,1))),1,IF(M36&lt;&gt;0,0,IF(AND(IF(E36="実施",ISNUMBER(J36),ISTEXT(J36)),J36=IF(E36="実施",ROUND((H36-G36)*1440,0),""),ISNUMBER(K36),K36=IF(AND(B36=日報!$E$3,F36=日報!$B$3),COUNTIFS($B$8:B36,B36,$F$8:F36,F36),0)),0,1))))</f>
        <v>0</v>
      </c>
    </row>
    <row r="37" customFormat="false" ht="30" hidden="false" customHeight="true" outlineLevel="0" collapsed="false">
      <c r="A37" s="4"/>
      <c r="B37" s="4"/>
      <c r="C37" s="4"/>
      <c r="D37" s="12"/>
      <c r="E37" s="12"/>
      <c r="F37" s="3"/>
      <c r="G37" s="13"/>
      <c r="H37" s="13"/>
      <c r="I37" s="3"/>
      <c r="J37" s="1" t="str">
        <f aca="false">IF(L37="","",IF(M37&lt;&gt;0,NA(),IF(E37="実施",ROUND((H37-G37)*1440,0),"")))</f>
        <v/>
      </c>
      <c r="K37" s="1" t="str">
        <f aca="false">IF(L37="","",IF(M37&lt;&gt;0,NA(),IF(AND(B37=日報!$E$3,F37=日報!$B$3),COUNTIFS($B$8:B37,B37,$F$8:F37,F37),0)))</f>
        <v/>
      </c>
      <c r="L37" s="1" t="str">
        <f aca="false">IF(COUNTA(A37:I37)=0,"",IF(NOT(AND(ISTEXT(A37),LEN(A37)=8,EXACT(LEFT(A37,4),"ACT-"),ISNUMBER(FIND(MID(A37,5,1)&amp;"x","0x1x2x3x4x5x6x7x8x9x")),ISNUMBER(FIND(MID(A37,6,1)&amp;"x","0x1x2x3x4x5x6x7x8x9x")),ISNUMBER(FIND(MID(A37,7,1)&amp;"x","0x1x2x3x4x5x6x7x8x9x")),ISNUMBER(FIND(MID(A37,8,1)&amp;"x","0x1x2x3x4x5x6x7x8x9x")))),"活動IDはACT-と半角数字4桁",IF(COUNTIFS($A$8:$A$57,A37)&gt;1,"活動IDが重複",IF(NOT(AND(ISTEXT(B37),LEN(B37)=8,EXACT(LEFT(B37,4),"STF-"),ISNUMBER(FIND(MID(B37,5,1)&amp;"x","0x1x2x3x4x5x6x7x8x9x")),ISNUMBER(FIND(MID(B37,6,1)&amp;"x","0x1x2x3x4x5x6x7x8x9x")),ISNUMBER(FIND(MID(B37,7,1)&amp;"x","0x1x2x3x4x5x6x7x8x9x")),ISNUMBER(FIND(MID(B37,8,1)&amp;"x","0x1x2x3x4x5x6x7x8x9x")))),"担当IDの形式を確認",IF(COUNTIFS(登録ID!$F$8:$F$27,B37)&lt;&gt;1,"担当が未登録/重複",IF(AND(COUNTA(C37)&gt;0,NOT(AND(ISTEXT(C37),LEN(C37)=8,EXACT(LEFT(C37,4),"CUS-"),ISNUMBER(FIND(MID(C37,5,1)&amp;"x","0x1x2x3x4x5x6x7x8x9x")),ISNUMBER(FIND(MID(C37,6,1)&amp;"x","0x1x2x3x4x5x6x7x8x9x")),ISNUMBER(FIND(MID(C37,7,1)&amp;"x","0x1x2x3x4x5x6x7x8x9x")),ISNUMBER(FIND(MID(C37,8,1)&amp;"x","0x1x2x3x4x5x6x7x8x9x"))))),"顧客IDの形式を確認",IF(AND(COUNTA(C37)&gt;0,COUNTIFS(登録ID!$A$8:$A$57,C37)&lt;&gt;1),"顧客が未登録/重複",IF(NOT(OR(D37="訪問",D37="オンライン",D37="電話",D37="メール",D37="事務",D37="その他")),"活動種別を確認",IF(NOT(OR(E37="実施",E37="中止",E37="未確認")),"実施区分を確認",IF(NOT(IF(ISNUMBER(F37),AND(F37&gt;=43831,F37&lt;73051,F37=INT(F37)),FALSE())),"活動日は時刻なしで必須",IF(NOT(IF(ISNUMBER(I37),AND(I37&gt;=43831,I37&lt;73051,I37=INT(I37)),FALSE())),"記録確認日は時刻なしで必須",IF(OR(F37&gt;I37,I37&gt;日報!$H$3),"活動日≦確認日≦基準日を確認",IF(AND(E37="実施",NOT(AND(IF(ISNUMBER(G37),AND(G37&gt;=43831,G37&lt;73051,ABS(G37*1440-ROUND(G37*1440,0))&lt;0.00001),FALSE()),IF(ISNUMBER(H37),AND(H37&gt;=43831,H37&lt;73051,ABS(H37*1440-ROUND(H37*1440,0))&lt;0.00001),FALSE())))),"実施は分単位の開始/終了日時が必須",IF(AND(E37&lt;&gt;"実施",COUNTA(G37:H37)&gt;0),"中止/未確認の開始/終了は空欄",IF(AND(E37="実施",OR(G37&lt;F37,G37&gt;=F37+1,H37&lt;=G37,H37&gt;F37+1,H37&gt;=I37+1)),"時間の順序・活動日/確認日を確認",IF(AND(E37="実施",COUNTIFS($B$8:$B$57,B37,$E$8:$E$57,"実施",$G$8:$G$57,"&lt;"&amp;H37,$H$8:$H$57,"&gt;"&amp;G37)&gt;1),"同じ担当の実施時間が重複","確認済み"))))))))))))))))</f>
        <v/>
      </c>
      <c r="M37" s="1" t="str">
        <f aca="false">IF(L37="","",IF(L37="確認済み",0,1))</f>
        <v/>
      </c>
      <c r="N37" s="1" t="n">
        <f aca="false">IF(COUNTA(A37:I37)=0,IF(AND(L37="",M37="",J37="",K37=""),0,1),IF(NOT(AND(ISTEXT(L37),L37=IF(COUNTA(A37:I37)=0,"",IF(NOT(AND(ISTEXT(A37),LEN(A37)=8,EXACT(LEFT(A37,4),"ACT-"),ISNUMBER(FIND(MID(A37,5,1)&amp;"x","0x1x2x3x4x5x6x7x8x9x")),ISNUMBER(FIND(MID(A37,6,1)&amp;"x","0x1x2x3x4x5x6x7x8x9x")),ISNUMBER(FIND(MID(A37,7,1)&amp;"x","0x1x2x3x4x5x6x7x8x9x")),ISNUMBER(FIND(MID(A37,8,1)&amp;"x","0x1x2x3x4x5x6x7x8x9x")))),"活動IDはACT-と半角数字4桁",IF(COUNTIFS($A$8:$A$57,A37)&gt;1,"活動IDが重複",IF(NOT(AND(ISTEXT(B37),LEN(B37)=8,EXACT(LEFT(B37,4),"STF-"),ISNUMBER(FIND(MID(B37,5,1)&amp;"x","0x1x2x3x4x5x6x7x8x9x")),ISNUMBER(FIND(MID(B37,6,1)&amp;"x","0x1x2x3x4x5x6x7x8x9x")),ISNUMBER(FIND(MID(B37,7,1)&amp;"x","0x1x2x3x4x5x6x7x8x9x")),ISNUMBER(FIND(MID(B37,8,1)&amp;"x","0x1x2x3x4x5x6x7x8x9x")))),"担当IDの形式を確認",IF(COUNTIFS(登録ID!$F$8:$F$27,B37)&lt;&gt;1,"担当が未登録/重複",IF(AND(COUNTA(C37)&gt;0,NOT(AND(ISTEXT(C37),LEN(C37)=8,EXACT(LEFT(C37,4),"CUS-"),ISNUMBER(FIND(MID(C37,5,1)&amp;"x","0x1x2x3x4x5x6x7x8x9x")),ISNUMBER(FIND(MID(C37,6,1)&amp;"x","0x1x2x3x4x5x6x7x8x9x")),ISNUMBER(FIND(MID(C37,7,1)&amp;"x","0x1x2x3x4x5x6x7x8x9x")),ISNUMBER(FIND(MID(C37,8,1)&amp;"x","0x1x2x3x4x5x6x7x8x9x"))))),"顧客IDの形式を確認",IF(AND(COUNTA(C37)&gt;0,COUNTIFS(登録ID!$A$8:$A$57,C37)&lt;&gt;1),"顧客が未登録/重複",IF(NOT(OR(D37="訪問",D37="オンライン",D37="電話",D37="メール",D37="事務",D37="その他")),"活動種別を確認",IF(NOT(OR(E37="実施",E37="中止",E37="未確認")),"実施区分を確認",IF(NOT(IF(ISNUMBER(F37),AND(F37&gt;=43831,F37&lt;73051,F37=INT(F37)),FALSE())),"活動日は時刻なしで必須",IF(NOT(IF(ISNUMBER(I37),AND(I37&gt;=43831,I37&lt;73051,I37=INT(I37)),FALSE())),"記録確認日は時刻なしで必須",IF(OR(F37&gt;I37,I37&gt;日報!$H$3),"活動日≦確認日≦基準日を確認",IF(AND(E37="実施",NOT(AND(IF(ISNUMBER(G37),AND(G37&gt;=43831,G37&lt;73051,ABS(G37*1440-ROUND(G37*1440,0))&lt;0.00001),FALSE()),IF(ISNUMBER(H37),AND(H37&gt;=43831,H37&lt;73051,ABS(H37*1440-ROUND(H37*1440,0))&lt;0.00001),FALSE())))),"実施は分単位の開始/終了日時が必須",IF(AND(E37&lt;&gt;"実施",COUNTA(G37:H37)&gt;0),"中止/未確認の開始/終了は空欄",IF(AND(E37="実施",OR(G37&lt;F37,G37&gt;=F37+1,H37&lt;=G37,H37&gt;F37+1,H37&gt;=I37+1)),"時間の順序・活動日/確認日を確認",IF(AND(E37="実施",COUNTIFS($B$8:$B$57,B37,$E$8:$E$57,"実施",$G$8:$G$57,"&lt;"&amp;H37,$H$8:$H$57,"&gt;"&amp;G37)&gt;1),"同じ担当の実施時間が重複","確認済み")))))))))))))))),ISNUMBER(M37),M37=IF(L37="確認済み",0,1))),1,IF(M37&lt;&gt;0,0,IF(AND(IF(E37="実施",ISNUMBER(J37),ISTEXT(J37)),J37=IF(E37="実施",ROUND((H37-G37)*1440,0),""),ISNUMBER(K37),K37=IF(AND(B37=日報!$E$3,F37=日報!$B$3),COUNTIFS($B$8:B37,B37,$F$8:F37,F37),0)),0,1))))</f>
        <v>0</v>
      </c>
    </row>
    <row r="38" customFormat="false" ht="30" hidden="false" customHeight="true" outlineLevel="0" collapsed="false">
      <c r="A38" s="4"/>
      <c r="B38" s="4"/>
      <c r="C38" s="4"/>
      <c r="D38" s="12"/>
      <c r="E38" s="12"/>
      <c r="F38" s="3"/>
      <c r="G38" s="13"/>
      <c r="H38" s="13"/>
      <c r="I38" s="3"/>
      <c r="J38" s="1" t="str">
        <f aca="false">IF(L38="","",IF(M38&lt;&gt;0,NA(),IF(E38="実施",ROUND((H38-G38)*1440,0),"")))</f>
        <v/>
      </c>
      <c r="K38" s="1" t="str">
        <f aca="false">IF(L38="","",IF(M38&lt;&gt;0,NA(),IF(AND(B38=日報!$E$3,F38=日報!$B$3),COUNTIFS($B$8:B38,B38,$F$8:F38,F38),0)))</f>
        <v/>
      </c>
      <c r="L38" s="1" t="str">
        <f aca="false">IF(COUNTA(A38:I38)=0,"",IF(NOT(AND(ISTEXT(A38),LEN(A38)=8,EXACT(LEFT(A38,4),"ACT-"),ISNUMBER(FIND(MID(A38,5,1)&amp;"x","0x1x2x3x4x5x6x7x8x9x")),ISNUMBER(FIND(MID(A38,6,1)&amp;"x","0x1x2x3x4x5x6x7x8x9x")),ISNUMBER(FIND(MID(A38,7,1)&amp;"x","0x1x2x3x4x5x6x7x8x9x")),ISNUMBER(FIND(MID(A38,8,1)&amp;"x","0x1x2x3x4x5x6x7x8x9x")))),"活動IDはACT-と半角数字4桁",IF(COUNTIFS($A$8:$A$57,A38)&gt;1,"活動IDが重複",IF(NOT(AND(ISTEXT(B38),LEN(B38)=8,EXACT(LEFT(B38,4),"STF-"),ISNUMBER(FIND(MID(B38,5,1)&amp;"x","0x1x2x3x4x5x6x7x8x9x")),ISNUMBER(FIND(MID(B38,6,1)&amp;"x","0x1x2x3x4x5x6x7x8x9x")),ISNUMBER(FIND(MID(B38,7,1)&amp;"x","0x1x2x3x4x5x6x7x8x9x")),ISNUMBER(FIND(MID(B38,8,1)&amp;"x","0x1x2x3x4x5x6x7x8x9x")))),"担当IDの形式を確認",IF(COUNTIFS(登録ID!$F$8:$F$27,B38)&lt;&gt;1,"担当が未登録/重複",IF(AND(COUNTA(C38)&gt;0,NOT(AND(ISTEXT(C38),LEN(C38)=8,EXACT(LEFT(C38,4),"CUS-"),ISNUMBER(FIND(MID(C38,5,1)&amp;"x","0x1x2x3x4x5x6x7x8x9x")),ISNUMBER(FIND(MID(C38,6,1)&amp;"x","0x1x2x3x4x5x6x7x8x9x")),ISNUMBER(FIND(MID(C38,7,1)&amp;"x","0x1x2x3x4x5x6x7x8x9x")),ISNUMBER(FIND(MID(C38,8,1)&amp;"x","0x1x2x3x4x5x6x7x8x9x"))))),"顧客IDの形式を確認",IF(AND(COUNTA(C38)&gt;0,COUNTIFS(登録ID!$A$8:$A$57,C38)&lt;&gt;1),"顧客が未登録/重複",IF(NOT(OR(D38="訪問",D38="オンライン",D38="電話",D38="メール",D38="事務",D38="その他")),"活動種別を確認",IF(NOT(OR(E38="実施",E38="中止",E38="未確認")),"実施区分を確認",IF(NOT(IF(ISNUMBER(F38),AND(F38&gt;=43831,F38&lt;73051,F38=INT(F38)),FALSE())),"活動日は時刻なしで必須",IF(NOT(IF(ISNUMBER(I38),AND(I38&gt;=43831,I38&lt;73051,I38=INT(I38)),FALSE())),"記録確認日は時刻なしで必須",IF(OR(F38&gt;I38,I38&gt;日報!$H$3),"活動日≦確認日≦基準日を確認",IF(AND(E38="実施",NOT(AND(IF(ISNUMBER(G38),AND(G38&gt;=43831,G38&lt;73051,ABS(G38*1440-ROUND(G38*1440,0))&lt;0.00001),FALSE()),IF(ISNUMBER(H38),AND(H38&gt;=43831,H38&lt;73051,ABS(H38*1440-ROUND(H38*1440,0))&lt;0.00001),FALSE())))),"実施は分単位の開始/終了日時が必須",IF(AND(E38&lt;&gt;"実施",COUNTA(G38:H38)&gt;0),"中止/未確認の開始/終了は空欄",IF(AND(E38="実施",OR(G38&lt;F38,G38&gt;=F38+1,H38&lt;=G38,H38&gt;F38+1,H38&gt;=I38+1)),"時間の順序・活動日/確認日を確認",IF(AND(E38="実施",COUNTIFS($B$8:$B$57,B38,$E$8:$E$57,"実施",$G$8:$G$57,"&lt;"&amp;H38,$H$8:$H$57,"&gt;"&amp;G38)&gt;1),"同じ担当の実施時間が重複","確認済み"))))))))))))))))</f>
        <v/>
      </c>
      <c r="M38" s="1" t="str">
        <f aca="false">IF(L38="","",IF(L38="確認済み",0,1))</f>
        <v/>
      </c>
      <c r="N38" s="1" t="n">
        <f aca="false">IF(COUNTA(A38:I38)=0,IF(AND(L38="",M38="",J38="",K38=""),0,1),IF(NOT(AND(ISTEXT(L38),L38=IF(COUNTA(A38:I38)=0,"",IF(NOT(AND(ISTEXT(A38),LEN(A38)=8,EXACT(LEFT(A38,4),"ACT-"),ISNUMBER(FIND(MID(A38,5,1)&amp;"x","0x1x2x3x4x5x6x7x8x9x")),ISNUMBER(FIND(MID(A38,6,1)&amp;"x","0x1x2x3x4x5x6x7x8x9x")),ISNUMBER(FIND(MID(A38,7,1)&amp;"x","0x1x2x3x4x5x6x7x8x9x")),ISNUMBER(FIND(MID(A38,8,1)&amp;"x","0x1x2x3x4x5x6x7x8x9x")))),"活動IDはACT-と半角数字4桁",IF(COUNTIFS($A$8:$A$57,A38)&gt;1,"活動IDが重複",IF(NOT(AND(ISTEXT(B38),LEN(B38)=8,EXACT(LEFT(B38,4),"STF-"),ISNUMBER(FIND(MID(B38,5,1)&amp;"x","0x1x2x3x4x5x6x7x8x9x")),ISNUMBER(FIND(MID(B38,6,1)&amp;"x","0x1x2x3x4x5x6x7x8x9x")),ISNUMBER(FIND(MID(B38,7,1)&amp;"x","0x1x2x3x4x5x6x7x8x9x")),ISNUMBER(FIND(MID(B38,8,1)&amp;"x","0x1x2x3x4x5x6x7x8x9x")))),"担当IDの形式を確認",IF(COUNTIFS(登録ID!$F$8:$F$27,B38)&lt;&gt;1,"担当が未登録/重複",IF(AND(COUNTA(C38)&gt;0,NOT(AND(ISTEXT(C38),LEN(C38)=8,EXACT(LEFT(C38,4),"CUS-"),ISNUMBER(FIND(MID(C38,5,1)&amp;"x","0x1x2x3x4x5x6x7x8x9x")),ISNUMBER(FIND(MID(C38,6,1)&amp;"x","0x1x2x3x4x5x6x7x8x9x")),ISNUMBER(FIND(MID(C38,7,1)&amp;"x","0x1x2x3x4x5x6x7x8x9x")),ISNUMBER(FIND(MID(C38,8,1)&amp;"x","0x1x2x3x4x5x6x7x8x9x"))))),"顧客IDの形式を確認",IF(AND(COUNTA(C38)&gt;0,COUNTIFS(登録ID!$A$8:$A$57,C38)&lt;&gt;1),"顧客が未登録/重複",IF(NOT(OR(D38="訪問",D38="オンライン",D38="電話",D38="メール",D38="事務",D38="その他")),"活動種別を確認",IF(NOT(OR(E38="実施",E38="中止",E38="未確認")),"実施区分を確認",IF(NOT(IF(ISNUMBER(F38),AND(F38&gt;=43831,F38&lt;73051,F38=INT(F38)),FALSE())),"活動日は時刻なしで必須",IF(NOT(IF(ISNUMBER(I38),AND(I38&gt;=43831,I38&lt;73051,I38=INT(I38)),FALSE())),"記録確認日は時刻なしで必須",IF(OR(F38&gt;I38,I38&gt;日報!$H$3),"活動日≦確認日≦基準日を確認",IF(AND(E38="実施",NOT(AND(IF(ISNUMBER(G38),AND(G38&gt;=43831,G38&lt;73051,ABS(G38*1440-ROUND(G38*1440,0))&lt;0.00001),FALSE()),IF(ISNUMBER(H38),AND(H38&gt;=43831,H38&lt;73051,ABS(H38*1440-ROUND(H38*1440,0))&lt;0.00001),FALSE())))),"実施は分単位の開始/終了日時が必須",IF(AND(E38&lt;&gt;"実施",COUNTA(G38:H38)&gt;0),"中止/未確認の開始/終了は空欄",IF(AND(E38="実施",OR(G38&lt;F38,G38&gt;=F38+1,H38&lt;=G38,H38&gt;F38+1,H38&gt;=I38+1)),"時間の順序・活動日/確認日を確認",IF(AND(E38="実施",COUNTIFS($B$8:$B$57,B38,$E$8:$E$57,"実施",$G$8:$G$57,"&lt;"&amp;H38,$H$8:$H$57,"&gt;"&amp;G38)&gt;1),"同じ担当の実施時間が重複","確認済み")))))))))))))))),ISNUMBER(M38),M38=IF(L38="確認済み",0,1))),1,IF(M38&lt;&gt;0,0,IF(AND(IF(E38="実施",ISNUMBER(J38),ISTEXT(J38)),J38=IF(E38="実施",ROUND((H38-G38)*1440,0),""),ISNUMBER(K38),K38=IF(AND(B38=日報!$E$3,F38=日報!$B$3),COUNTIFS($B$8:B38,B38,$F$8:F38,F38),0)),0,1))))</f>
        <v>0</v>
      </c>
    </row>
    <row r="39" customFormat="false" ht="30" hidden="false" customHeight="true" outlineLevel="0" collapsed="false">
      <c r="A39" s="4"/>
      <c r="B39" s="4"/>
      <c r="C39" s="4"/>
      <c r="D39" s="12"/>
      <c r="E39" s="12"/>
      <c r="F39" s="3"/>
      <c r="G39" s="13"/>
      <c r="H39" s="13"/>
      <c r="I39" s="3"/>
      <c r="J39" s="1" t="str">
        <f aca="false">IF(L39="","",IF(M39&lt;&gt;0,NA(),IF(E39="実施",ROUND((H39-G39)*1440,0),"")))</f>
        <v/>
      </c>
      <c r="K39" s="1" t="str">
        <f aca="false">IF(L39="","",IF(M39&lt;&gt;0,NA(),IF(AND(B39=日報!$E$3,F39=日報!$B$3),COUNTIFS($B$8:B39,B39,$F$8:F39,F39),0)))</f>
        <v/>
      </c>
      <c r="L39" s="1" t="str">
        <f aca="false">IF(COUNTA(A39:I39)=0,"",IF(NOT(AND(ISTEXT(A39),LEN(A39)=8,EXACT(LEFT(A39,4),"ACT-"),ISNUMBER(FIND(MID(A39,5,1)&amp;"x","0x1x2x3x4x5x6x7x8x9x")),ISNUMBER(FIND(MID(A39,6,1)&amp;"x","0x1x2x3x4x5x6x7x8x9x")),ISNUMBER(FIND(MID(A39,7,1)&amp;"x","0x1x2x3x4x5x6x7x8x9x")),ISNUMBER(FIND(MID(A39,8,1)&amp;"x","0x1x2x3x4x5x6x7x8x9x")))),"活動IDはACT-と半角数字4桁",IF(COUNTIFS($A$8:$A$57,A39)&gt;1,"活動IDが重複",IF(NOT(AND(ISTEXT(B39),LEN(B39)=8,EXACT(LEFT(B39,4),"STF-"),ISNUMBER(FIND(MID(B39,5,1)&amp;"x","0x1x2x3x4x5x6x7x8x9x")),ISNUMBER(FIND(MID(B39,6,1)&amp;"x","0x1x2x3x4x5x6x7x8x9x")),ISNUMBER(FIND(MID(B39,7,1)&amp;"x","0x1x2x3x4x5x6x7x8x9x")),ISNUMBER(FIND(MID(B39,8,1)&amp;"x","0x1x2x3x4x5x6x7x8x9x")))),"担当IDの形式を確認",IF(COUNTIFS(登録ID!$F$8:$F$27,B39)&lt;&gt;1,"担当が未登録/重複",IF(AND(COUNTA(C39)&gt;0,NOT(AND(ISTEXT(C39),LEN(C39)=8,EXACT(LEFT(C39,4),"CUS-"),ISNUMBER(FIND(MID(C39,5,1)&amp;"x","0x1x2x3x4x5x6x7x8x9x")),ISNUMBER(FIND(MID(C39,6,1)&amp;"x","0x1x2x3x4x5x6x7x8x9x")),ISNUMBER(FIND(MID(C39,7,1)&amp;"x","0x1x2x3x4x5x6x7x8x9x")),ISNUMBER(FIND(MID(C39,8,1)&amp;"x","0x1x2x3x4x5x6x7x8x9x"))))),"顧客IDの形式を確認",IF(AND(COUNTA(C39)&gt;0,COUNTIFS(登録ID!$A$8:$A$57,C39)&lt;&gt;1),"顧客が未登録/重複",IF(NOT(OR(D39="訪問",D39="オンライン",D39="電話",D39="メール",D39="事務",D39="その他")),"活動種別を確認",IF(NOT(OR(E39="実施",E39="中止",E39="未確認")),"実施区分を確認",IF(NOT(IF(ISNUMBER(F39),AND(F39&gt;=43831,F39&lt;73051,F39=INT(F39)),FALSE())),"活動日は時刻なしで必須",IF(NOT(IF(ISNUMBER(I39),AND(I39&gt;=43831,I39&lt;73051,I39=INT(I39)),FALSE())),"記録確認日は時刻なしで必須",IF(OR(F39&gt;I39,I39&gt;日報!$H$3),"活動日≦確認日≦基準日を確認",IF(AND(E39="実施",NOT(AND(IF(ISNUMBER(G39),AND(G39&gt;=43831,G39&lt;73051,ABS(G39*1440-ROUND(G39*1440,0))&lt;0.00001),FALSE()),IF(ISNUMBER(H39),AND(H39&gt;=43831,H39&lt;73051,ABS(H39*1440-ROUND(H39*1440,0))&lt;0.00001),FALSE())))),"実施は分単位の開始/終了日時が必須",IF(AND(E39&lt;&gt;"実施",COUNTA(G39:H39)&gt;0),"中止/未確認の開始/終了は空欄",IF(AND(E39="実施",OR(G39&lt;F39,G39&gt;=F39+1,H39&lt;=G39,H39&gt;F39+1,H39&gt;=I39+1)),"時間の順序・活動日/確認日を確認",IF(AND(E39="実施",COUNTIFS($B$8:$B$57,B39,$E$8:$E$57,"実施",$G$8:$G$57,"&lt;"&amp;H39,$H$8:$H$57,"&gt;"&amp;G39)&gt;1),"同じ担当の実施時間が重複","確認済み"))))))))))))))))</f>
        <v/>
      </c>
      <c r="M39" s="1" t="str">
        <f aca="false">IF(L39="","",IF(L39="確認済み",0,1))</f>
        <v/>
      </c>
      <c r="N39" s="1" t="n">
        <f aca="false">IF(COUNTA(A39:I39)=0,IF(AND(L39="",M39="",J39="",K39=""),0,1),IF(NOT(AND(ISTEXT(L39),L39=IF(COUNTA(A39:I39)=0,"",IF(NOT(AND(ISTEXT(A39),LEN(A39)=8,EXACT(LEFT(A39,4),"ACT-"),ISNUMBER(FIND(MID(A39,5,1)&amp;"x","0x1x2x3x4x5x6x7x8x9x")),ISNUMBER(FIND(MID(A39,6,1)&amp;"x","0x1x2x3x4x5x6x7x8x9x")),ISNUMBER(FIND(MID(A39,7,1)&amp;"x","0x1x2x3x4x5x6x7x8x9x")),ISNUMBER(FIND(MID(A39,8,1)&amp;"x","0x1x2x3x4x5x6x7x8x9x")))),"活動IDはACT-と半角数字4桁",IF(COUNTIFS($A$8:$A$57,A39)&gt;1,"活動IDが重複",IF(NOT(AND(ISTEXT(B39),LEN(B39)=8,EXACT(LEFT(B39,4),"STF-"),ISNUMBER(FIND(MID(B39,5,1)&amp;"x","0x1x2x3x4x5x6x7x8x9x")),ISNUMBER(FIND(MID(B39,6,1)&amp;"x","0x1x2x3x4x5x6x7x8x9x")),ISNUMBER(FIND(MID(B39,7,1)&amp;"x","0x1x2x3x4x5x6x7x8x9x")),ISNUMBER(FIND(MID(B39,8,1)&amp;"x","0x1x2x3x4x5x6x7x8x9x")))),"担当IDの形式を確認",IF(COUNTIFS(登録ID!$F$8:$F$27,B39)&lt;&gt;1,"担当が未登録/重複",IF(AND(COUNTA(C39)&gt;0,NOT(AND(ISTEXT(C39),LEN(C39)=8,EXACT(LEFT(C39,4),"CUS-"),ISNUMBER(FIND(MID(C39,5,1)&amp;"x","0x1x2x3x4x5x6x7x8x9x")),ISNUMBER(FIND(MID(C39,6,1)&amp;"x","0x1x2x3x4x5x6x7x8x9x")),ISNUMBER(FIND(MID(C39,7,1)&amp;"x","0x1x2x3x4x5x6x7x8x9x")),ISNUMBER(FIND(MID(C39,8,1)&amp;"x","0x1x2x3x4x5x6x7x8x9x"))))),"顧客IDの形式を確認",IF(AND(COUNTA(C39)&gt;0,COUNTIFS(登録ID!$A$8:$A$57,C39)&lt;&gt;1),"顧客が未登録/重複",IF(NOT(OR(D39="訪問",D39="オンライン",D39="電話",D39="メール",D39="事務",D39="その他")),"活動種別を確認",IF(NOT(OR(E39="実施",E39="中止",E39="未確認")),"実施区分を確認",IF(NOT(IF(ISNUMBER(F39),AND(F39&gt;=43831,F39&lt;73051,F39=INT(F39)),FALSE())),"活動日は時刻なしで必須",IF(NOT(IF(ISNUMBER(I39),AND(I39&gt;=43831,I39&lt;73051,I39=INT(I39)),FALSE())),"記録確認日は時刻なしで必須",IF(OR(F39&gt;I39,I39&gt;日報!$H$3),"活動日≦確認日≦基準日を確認",IF(AND(E39="実施",NOT(AND(IF(ISNUMBER(G39),AND(G39&gt;=43831,G39&lt;73051,ABS(G39*1440-ROUND(G39*1440,0))&lt;0.00001),FALSE()),IF(ISNUMBER(H39),AND(H39&gt;=43831,H39&lt;73051,ABS(H39*1440-ROUND(H39*1440,0))&lt;0.00001),FALSE())))),"実施は分単位の開始/終了日時が必須",IF(AND(E39&lt;&gt;"実施",COUNTA(G39:H39)&gt;0),"中止/未確認の開始/終了は空欄",IF(AND(E39="実施",OR(G39&lt;F39,G39&gt;=F39+1,H39&lt;=G39,H39&gt;F39+1,H39&gt;=I39+1)),"時間の順序・活動日/確認日を確認",IF(AND(E39="実施",COUNTIFS($B$8:$B$57,B39,$E$8:$E$57,"実施",$G$8:$G$57,"&lt;"&amp;H39,$H$8:$H$57,"&gt;"&amp;G39)&gt;1),"同じ担当の実施時間が重複","確認済み")))))))))))))))),ISNUMBER(M39),M39=IF(L39="確認済み",0,1))),1,IF(M39&lt;&gt;0,0,IF(AND(IF(E39="実施",ISNUMBER(J39),ISTEXT(J39)),J39=IF(E39="実施",ROUND((H39-G39)*1440,0),""),ISNUMBER(K39),K39=IF(AND(B39=日報!$E$3,F39=日報!$B$3),COUNTIFS($B$8:B39,B39,$F$8:F39,F39),0)),0,1))))</f>
        <v>0</v>
      </c>
    </row>
    <row r="40" customFormat="false" ht="30" hidden="false" customHeight="true" outlineLevel="0" collapsed="false">
      <c r="A40" s="4"/>
      <c r="B40" s="4"/>
      <c r="C40" s="4"/>
      <c r="D40" s="12"/>
      <c r="E40" s="12"/>
      <c r="F40" s="3"/>
      <c r="G40" s="13"/>
      <c r="H40" s="13"/>
      <c r="I40" s="3"/>
      <c r="J40" s="1" t="str">
        <f aca="false">IF(L40="","",IF(M40&lt;&gt;0,NA(),IF(E40="実施",ROUND((H40-G40)*1440,0),"")))</f>
        <v/>
      </c>
      <c r="K40" s="1" t="str">
        <f aca="false">IF(L40="","",IF(M40&lt;&gt;0,NA(),IF(AND(B40=日報!$E$3,F40=日報!$B$3),COUNTIFS($B$8:B40,B40,$F$8:F40,F40),0)))</f>
        <v/>
      </c>
      <c r="L40" s="1" t="str">
        <f aca="false">IF(COUNTA(A40:I40)=0,"",IF(NOT(AND(ISTEXT(A40),LEN(A40)=8,EXACT(LEFT(A40,4),"ACT-"),ISNUMBER(FIND(MID(A40,5,1)&amp;"x","0x1x2x3x4x5x6x7x8x9x")),ISNUMBER(FIND(MID(A40,6,1)&amp;"x","0x1x2x3x4x5x6x7x8x9x")),ISNUMBER(FIND(MID(A40,7,1)&amp;"x","0x1x2x3x4x5x6x7x8x9x")),ISNUMBER(FIND(MID(A40,8,1)&amp;"x","0x1x2x3x4x5x6x7x8x9x")))),"活動IDはACT-と半角数字4桁",IF(COUNTIFS($A$8:$A$57,A40)&gt;1,"活動IDが重複",IF(NOT(AND(ISTEXT(B40),LEN(B40)=8,EXACT(LEFT(B40,4),"STF-"),ISNUMBER(FIND(MID(B40,5,1)&amp;"x","0x1x2x3x4x5x6x7x8x9x")),ISNUMBER(FIND(MID(B40,6,1)&amp;"x","0x1x2x3x4x5x6x7x8x9x")),ISNUMBER(FIND(MID(B40,7,1)&amp;"x","0x1x2x3x4x5x6x7x8x9x")),ISNUMBER(FIND(MID(B40,8,1)&amp;"x","0x1x2x3x4x5x6x7x8x9x")))),"担当IDの形式を確認",IF(COUNTIFS(登録ID!$F$8:$F$27,B40)&lt;&gt;1,"担当が未登録/重複",IF(AND(COUNTA(C40)&gt;0,NOT(AND(ISTEXT(C40),LEN(C40)=8,EXACT(LEFT(C40,4),"CUS-"),ISNUMBER(FIND(MID(C40,5,1)&amp;"x","0x1x2x3x4x5x6x7x8x9x")),ISNUMBER(FIND(MID(C40,6,1)&amp;"x","0x1x2x3x4x5x6x7x8x9x")),ISNUMBER(FIND(MID(C40,7,1)&amp;"x","0x1x2x3x4x5x6x7x8x9x")),ISNUMBER(FIND(MID(C40,8,1)&amp;"x","0x1x2x3x4x5x6x7x8x9x"))))),"顧客IDの形式を確認",IF(AND(COUNTA(C40)&gt;0,COUNTIFS(登録ID!$A$8:$A$57,C40)&lt;&gt;1),"顧客が未登録/重複",IF(NOT(OR(D40="訪問",D40="オンライン",D40="電話",D40="メール",D40="事務",D40="その他")),"活動種別を確認",IF(NOT(OR(E40="実施",E40="中止",E40="未確認")),"実施区分を確認",IF(NOT(IF(ISNUMBER(F40),AND(F40&gt;=43831,F40&lt;73051,F40=INT(F40)),FALSE())),"活動日は時刻なしで必須",IF(NOT(IF(ISNUMBER(I40),AND(I40&gt;=43831,I40&lt;73051,I40=INT(I40)),FALSE())),"記録確認日は時刻なしで必須",IF(OR(F40&gt;I40,I40&gt;日報!$H$3),"活動日≦確認日≦基準日を確認",IF(AND(E40="実施",NOT(AND(IF(ISNUMBER(G40),AND(G40&gt;=43831,G40&lt;73051,ABS(G40*1440-ROUND(G40*1440,0))&lt;0.00001),FALSE()),IF(ISNUMBER(H40),AND(H40&gt;=43831,H40&lt;73051,ABS(H40*1440-ROUND(H40*1440,0))&lt;0.00001),FALSE())))),"実施は分単位の開始/終了日時が必須",IF(AND(E40&lt;&gt;"実施",COUNTA(G40:H40)&gt;0),"中止/未確認の開始/終了は空欄",IF(AND(E40="実施",OR(G40&lt;F40,G40&gt;=F40+1,H40&lt;=G40,H40&gt;F40+1,H40&gt;=I40+1)),"時間の順序・活動日/確認日を確認",IF(AND(E40="実施",COUNTIFS($B$8:$B$57,B40,$E$8:$E$57,"実施",$G$8:$G$57,"&lt;"&amp;H40,$H$8:$H$57,"&gt;"&amp;G40)&gt;1),"同じ担当の実施時間が重複","確認済み"))))))))))))))))</f>
        <v/>
      </c>
      <c r="M40" s="1" t="str">
        <f aca="false">IF(L40="","",IF(L40="確認済み",0,1))</f>
        <v/>
      </c>
      <c r="N40" s="1" t="n">
        <f aca="false">IF(COUNTA(A40:I40)=0,IF(AND(L40="",M40="",J40="",K40=""),0,1),IF(NOT(AND(ISTEXT(L40),L40=IF(COUNTA(A40:I40)=0,"",IF(NOT(AND(ISTEXT(A40),LEN(A40)=8,EXACT(LEFT(A40,4),"ACT-"),ISNUMBER(FIND(MID(A40,5,1)&amp;"x","0x1x2x3x4x5x6x7x8x9x")),ISNUMBER(FIND(MID(A40,6,1)&amp;"x","0x1x2x3x4x5x6x7x8x9x")),ISNUMBER(FIND(MID(A40,7,1)&amp;"x","0x1x2x3x4x5x6x7x8x9x")),ISNUMBER(FIND(MID(A40,8,1)&amp;"x","0x1x2x3x4x5x6x7x8x9x")))),"活動IDはACT-と半角数字4桁",IF(COUNTIFS($A$8:$A$57,A40)&gt;1,"活動IDが重複",IF(NOT(AND(ISTEXT(B40),LEN(B40)=8,EXACT(LEFT(B40,4),"STF-"),ISNUMBER(FIND(MID(B40,5,1)&amp;"x","0x1x2x3x4x5x6x7x8x9x")),ISNUMBER(FIND(MID(B40,6,1)&amp;"x","0x1x2x3x4x5x6x7x8x9x")),ISNUMBER(FIND(MID(B40,7,1)&amp;"x","0x1x2x3x4x5x6x7x8x9x")),ISNUMBER(FIND(MID(B40,8,1)&amp;"x","0x1x2x3x4x5x6x7x8x9x")))),"担当IDの形式を確認",IF(COUNTIFS(登録ID!$F$8:$F$27,B40)&lt;&gt;1,"担当が未登録/重複",IF(AND(COUNTA(C40)&gt;0,NOT(AND(ISTEXT(C40),LEN(C40)=8,EXACT(LEFT(C40,4),"CUS-"),ISNUMBER(FIND(MID(C40,5,1)&amp;"x","0x1x2x3x4x5x6x7x8x9x")),ISNUMBER(FIND(MID(C40,6,1)&amp;"x","0x1x2x3x4x5x6x7x8x9x")),ISNUMBER(FIND(MID(C40,7,1)&amp;"x","0x1x2x3x4x5x6x7x8x9x")),ISNUMBER(FIND(MID(C40,8,1)&amp;"x","0x1x2x3x4x5x6x7x8x9x"))))),"顧客IDの形式を確認",IF(AND(COUNTA(C40)&gt;0,COUNTIFS(登録ID!$A$8:$A$57,C40)&lt;&gt;1),"顧客が未登録/重複",IF(NOT(OR(D40="訪問",D40="オンライン",D40="電話",D40="メール",D40="事務",D40="その他")),"活動種別を確認",IF(NOT(OR(E40="実施",E40="中止",E40="未確認")),"実施区分を確認",IF(NOT(IF(ISNUMBER(F40),AND(F40&gt;=43831,F40&lt;73051,F40=INT(F40)),FALSE())),"活動日は時刻なしで必須",IF(NOT(IF(ISNUMBER(I40),AND(I40&gt;=43831,I40&lt;73051,I40=INT(I40)),FALSE())),"記録確認日は時刻なしで必須",IF(OR(F40&gt;I40,I40&gt;日報!$H$3),"活動日≦確認日≦基準日を確認",IF(AND(E40="実施",NOT(AND(IF(ISNUMBER(G40),AND(G40&gt;=43831,G40&lt;73051,ABS(G40*1440-ROUND(G40*1440,0))&lt;0.00001),FALSE()),IF(ISNUMBER(H40),AND(H40&gt;=43831,H40&lt;73051,ABS(H40*1440-ROUND(H40*1440,0))&lt;0.00001),FALSE())))),"実施は分単位の開始/終了日時が必須",IF(AND(E40&lt;&gt;"実施",COUNTA(G40:H40)&gt;0),"中止/未確認の開始/終了は空欄",IF(AND(E40="実施",OR(G40&lt;F40,G40&gt;=F40+1,H40&lt;=G40,H40&gt;F40+1,H40&gt;=I40+1)),"時間の順序・活動日/確認日を確認",IF(AND(E40="実施",COUNTIFS($B$8:$B$57,B40,$E$8:$E$57,"実施",$G$8:$G$57,"&lt;"&amp;H40,$H$8:$H$57,"&gt;"&amp;G40)&gt;1),"同じ担当の実施時間が重複","確認済み")))))))))))))))),ISNUMBER(M40),M40=IF(L40="確認済み",0,1))),1,IF(M40&lt;&gt;0,0,IF(AND(IF(E40="実施",ISNUMBER(J40),ISTEXT(J40)),J40=IF(E40="実施",ROUND((H40-G40)*1440,0),""),ISNUMBER(K40),K40=IF(AND(B40=日報!$E$3,F40=日報!$B$3),COUNTIFS($B$8:B40,B40,$F$8:F40,F40),0)),0,1))))</f>
        <v>0</v>
      </c>
    </row>
    <row r="41" customFormat="false" ht="30" hidden="false" customHeight="true" outlineLevel="0" collapsed="false">
      <c r="A41" s="4"/>
      <c r="B41" s="4"/>
      <c r="C41" s="4"/>
      <c r="D41" s="12"/>
      <c r="E41" s="12"/>
      <c r="F41" s="3"/>
      <c r="G41" s="13"/>
      <c r="H41" s="13"/>
      <c r="I41" s="3"/>
      <c r="J41" s="1" t="str">
        <f aca="false">IF(L41="","",IF(M41&lt;&gt;0,NA(),IF(E41="実施",ROUND((H41-G41)*1440,0),"")))</f>
        <v/>
      </c>
      <c r="K41" s="1" t="str">
        <f aca="false">IF(L41="","",IF(M41&lt;&gt;0,NA(),IF(AND(B41=日報!$E$3,F41=日報!$B$3),COUNTIFS($B$8:B41,B41,$F$8:F41,F41),0)))</f>
        <v/>
      </c>
      <c r="L41" s="1" t="str">
        <f aca="false">IF(COUNTA(A41:I41)=0,"",IF(NOT(AND(ISTEXT(A41),LEN(A41)=8,EXACT(LEFT(A41,4),"ACT-"),ISNUMBER(FIND(MID(A41,5,1)&amp;"x","0x1x2x3x4x5x6x7x8x9x")),ISNUMBER(FIND(MID(A41,6,1)&amp;"x","0x1x2x3x4x5x6x7x8x9x")),ISNUMBER(FIND(MID(A41,7,1)&amp;"x","0x1x2x3x4x5x6x7x8x9x")),ISNUMBER(FIND(MID(A41,8,1)&amp;"x","0x1x2x3x4x5x6x7x8x9x")))),"活動IDはACT-と半角数字4桁",IF(COUNTIFS($A$8:$A$57,A41)&gt;1,"活動IDが重複",IF(NOT(AND(ISTEXT(B41),LEN(B41)=8,EXACT(LEFT(B41,4),"STF-"),ISNUMBER(FIND(MID(B41,5,1)&amp;"x","0x1x2x3x4x5x6x7x8x9x")),ISNUMBER(FIND(MID(B41,6,1)&amp;"x","0x1x2x3x4x5x6x7x8x9x")),ISNUMBER(FIND(MID(B41,7,1)&amp;"x","0x1x2x3x4x5x6x7x8x9x")),ISNUMBER(FIND(MID(B41,8,1)&amp;"x","0x1x2x3x4x5x6x7x8x9x")))),"担当IDの形式を確認",IF(COUNTIFS(登録ID!$F$8:$F$27,B41)&lt;&gt;1,"担当が未登録/重複",IF(AND(COUNTA(C41)&gt;0,NOT(AND(ISTEXT(C41),LEN(C41)=8,EXACT(LEFT(C41,4),"CUS-"),ISNUMBER(FIND(MID(C41,5,1)&amp;"x","0x1x2x3x4x5x6x7x8x9x")),ISNUMBER(FIND(MID(C41,6,1)&amp;"x","0x1x2x3x4x5x6x7x8x9x")),ISNUMBER(FIND(MID(C41,7,1)&amp;"x","0x1x2x3x4x5x6x7x8x9x")),ISNUMBER(FIND(MID(C41,8,1)&amp;"x","0x1x2x3x4x5x6x7x8x9x"))))),"顧客IDの形式を確認",IF(AND(COUNTA(C41)&gt;0,COUNTIFS(登録ID!$A$8:$A$57,C41)&lt;&gt;1),"顧客が未登録/重複",IF(NOT(OR(D41="訪問",D41="オンライン",D41="電話",D41="メール",D41="事務",D41="その他")),"活動種別を確認",IF(NOT(OR(E41="実施",E41="中止",E41="未確認")),"実施区分を確認",IF(NOT(IF(ISNUMBER(F41),AND(F41&gt;=43831,F41&lt;73051,F41=INT(F41)),FALSE())),"活動日は時刻なしで必須",IF(NOT(IF(ISNUMBER(I41),AND(I41&gt;=43831,I41&lt;73051,I41=INT(I41)),FALSE())),"記録確認日は時刻なしで必須",IF(OR(F41&gt;I41,I41&gt;日報!$H$3),"活動日≦確認日≦基準日を確認",IF(AND(E41="実施",NOT(AND(IF(ISNUMBER(G41),AND(G41&gt;=43831,G41&lt;73051,ABS(G41*1440-ROUND(G41*1440,0))&lt;0.00001),FALSE()),IF(ISNUMBER(H41),AND(H41&gt;=43831,H41&lt;73051,ABS(H41*1440-ROUND(H41*1440,0))&lt;0.00001),FALSE())))),"実施は分単位の開始/終了日時が必須",IF(AND(E41&lt;&gt;"実施",COUNTA(G41:H41)&gt;0),"中止/未確認の開始/終了は空欄",IF(AND(E41="実施",OR(G41&lt;F41,G41&gt;=F41+1,H41&lt;=G41,H41&gt;F41+1,H41&gt;=I41+1)),"時間の順序・活動日/確認日を確認",IF(AND(E41="実施",COUNTIFS($B$8:$B$57,B41,$E$8:$E$57,"実施",$G$8:$G$57,"&lt;"&amp;H41,$H$8:$H$57,"&gt;"&amp;G41)&gt;1),"同じ担当の実施時間が重複","確認済み"))))))))))))))))</f>
        <v/>
      </c>
      <c r="M41" s="1" t="str">
        <f aca="false">IF(L41="","",IF(L41="確認済み",0,1))</f>
        <v/>
      </c>
      <c r="N41" s="1" t="n">
        <f aca="false">IF(COUNTA(A41:I41)=0,IF(AND(L41="",M41="",J41="",K41=""),0,1),IF(NOT(AND(ISTEXT(L41),L41=IF(COUNTA(A41:I41)=0,"",IF(NOT(AND(ISTEXT(A41),LEN(A41)=8,EXACT(LEFT(A41,4),"ACT-"),ISNUMBER(FIND(MID(A41,5,1)&amp;"x","0x1x2x3x4x5x6x7x8x9x")),ISNUMBER(FIND(MID(A41,6,1)&amp;"x","0x1x2x3x4x5x6x7x8x9x")),ISNUMBER(FIND(MID(A41,7,1)&amp;"x","0x1x2x3x4x5x6x7x8x9x")),ISNUMBER(FIND(MID(A41,8,1)&amp;"x","0x1x2x3x4x5x6x7x8x9x")))),"活動IDはACT-と半角数字4桁",IF(COUNTIFS($A$8:$A$57,A41)&gt;1,"活動IDが重複",IF(NOT(AND(ISTEXT(B41),LEN(B41)=8,EXACT(LEFT(B41,4),"STF-"),ISNUMBER(FIND(MID(B41,5,1)&amp;"x","0x1x2x3x4x5x6x7x8x9x")),ISNUMBER(FIND(MID(B41,6,1)&amp;"x","0x1x2x3x4x5x6x7x8x9x")),ISNUMBER(FIND(MID(B41,7,1)&amp;"x","0x1x2x3x4x5x6x7x8x9x")),ISNUMBER(FIND(MID(B41,8,1)&amp;"x","0x1x2x3x4x5x6x7x8x9x")))),"担当IDの形式を確認",IF(COUNTIFS(登録ID!$F$8:$F$27,B41)&lt;&gt;1,"担当が未登録/重複",IF(AND(COUNTA(C41)&gt;0,NOT(AND(ISTEXT(C41),LEN(C41)=8,EXACT(LEFT(C41,4),"CUS-"),ISNUMBER(FIND(MID(C41,5,1)&amp;"x","0x1x2x3x4x5x6x7x8x9x")),ISNUMBER(FIND(MID(C41,6,1)&amp;"x","0x1x2x3x4x5x6x7x8x9x")),ISNUMBER(FIND(MID(C41,7,1)&amp;"x","0x1x2x3x4x5x6x7x8x9x")),ISNUMBER(FIND(MID(C41,8,1)&amp;"x","0x1x2x3x4x5x6x7x8x9x"))))),"顧客IDの形式を確認",IF(AND(COUNTA(C41)&gt;0,COUNTIFS(登録ID!$A$8:$A$57,C41)&lt;&gt;1),"顧客が未登録/重複",IF(NOT(OR(D41="訪問",D41="オンライン",D41="電話",D41="メール",D41="事務",D41="その他")),"活動種別を確認",IF(NOT(OR(E41="実施",E41="中止",E41="未確認")),"実施区分を確認",IF(NOT(IF(ISNUMBER(F41),AND(F41&gt;=43831,F41&lt;73051,F41=INT(F41)),FALSE())),"活動日は時刻なしで必須",IF(NOT(IF(ISNUMBER(I41),AND(I41&gt;=43831,I41&lt;73051,I41=INT(I41)),FALSE())),"記録確認日は時刻なしで必須",IF(OR(F41&gt;I41,I41&gt;日報!$H$3),"活動日≦確認日≦基準日を確認",IF(AND(E41="実施",NOT(AND(IF(ISNUMBER(G41),AND(G41&gt;=43831,G41&lt;73051,ABS(G41*1440-ROUND(G41*1440,0))&lt;0.00001),FALSE()),IF(ISNUMBER(H41),AND(H41&gt;=43831,H41&lt;73051,ABS(H41*1440-ROUND(H41*1440,0))&lt;0.00001),FALSE())))),"実施は分単位の開始/終了日時が必須",IF(AND(E41&lt;&gt;"実施",COUNTA(G41:H41)&gt;0),"中止/未確認の開始/終了は空欄",IF(AND(E41="実施",OR(G41&lt;F41,G41&gt;=F41+1,H41&lt;=G41,H41&gt;F41+1,H41&gt;=I41+1)),"時間の順序・活動日/確認日を確認",IF(AND(E41="実施",COUNTIFS($B$8:$B$57,B41,$E$8:$E$57,"実施",$G$8:$G$57,"&lt;"&amp;H41,$H$8:$H$57,"&gt;"&amp;G41)&gt;1),"同じ担当の実施時間が重複","確認済み")))))))))))))))),ISNUMBER(M41),M41=IF(L41="確認済み",0,1))),1,IF(M41&lt;&gt;0,0,IF(AND(IF(E41="実施",ISNUMBER(J41),ISTEXT(J41)),J41=IF(E41="実施",ROUND((H41-G41)*1440,0),""),ISNUMBER(K41),K41=IF(AND(B41=日報!$E$3,F41=日報!$B$3),COUNTIFS($B$8:B41,B41,$F$8:F41,F41),0)),0,1))))</f>
        <v>0</v>
      </c>
    </row>
    <row r="42" customFormat="false" ht="30" hidden="false" customHeight="true" outlineLevel="0" collapsed="false">
      <c r="A42" s="4"/>
      <c r="B42" s="4"/>
      <c r="C42" s="4"/>
      <c r="D42" s="12"/>
      <c r="E42" s="12"/>
      <c r="F42" s="3"/>
      <c r="G42" s="13"/>
      <c r="H42" s="13"/>
      <c r="I42" s="3"/>
      <c r="J42" s="1" t="str">
        <f aca="false">IF(L42="","",IF(M42&lt;&gt;0,NA(),IF(E42="実施",ROUND((H42-G42)*1440,0),"")))</f>
        <v/>
      </c>
      <c r="K42" s="1" t="str">
        <f aca="false">IF(L42="","",IF(M42&lt;&gt;0,NA(),IF(AND(B42=日報!$E$3,F42=日報!$B$3),COUNTIFS($B$8:B42,B42,$F$8:F42,F42),0)))</f>
        <v/>
      </c>
      <c r="L42" s="1" t="str">
        <f aca="false">IF(COUNTA(A42:I42)=0,"",IF(NOT(AND(ISTEXT(A42),LEN(A42)=8,EXACT(LEFT(A42,4),"ACT-"),ISNUMBER(FIND(MID(A42,5,1)&amp;"x","0x1x2x3x4x5x6x7x8x9x")),ISNUMBER(FIND(MID(A42,6,1)&amp;"x","0x1x2x3x4x5x6x7x8x9x")),ISNUMBER(FIND(MID(A42,7,1)&amp;"x","0x1x2x3x4x5x6x7x8x9x")),ISNUMBER(FIND(MID(A42,8,1)&amp;"x","0x1x2x3x4x5x6x7x8x9x")))),"活動IDはACT-と半角数字4桁",IF(COUNTIFS($A$8:$A$57,A42)&gt;1,"活動IDが重複",IF(NOT(AND(ISTEXT(B42),LEN(B42)=8,EXACT(LEFT(B42,4),"STF-"),ISNUMBER(FIND(MID(B42,5,1)&amp;"x","0x1x2x3x4x5x6x7x8x9x")),ISNUMBER(FIND(MID(B42,6,1)&amp;"x","0x1x2x3x4x5x6x7x8x9x")),ISNUMBER(FIND(MID(B42,7,1)&amp;"x","0x1x2x3x4x5x6x7x8x9x")),ISNUMBER(FIND(MID(B42,8,1)&amp;"x","0x1x2x3x4x5x6x7x8x9x")))),"担当IDの形式を確認",IF(COUNTIFS(登録ID!$F$8:$F$27,B42)&lt;&gt;1,"担当が未登録/重複",IF(AND(COUNTA(C42)&gt;0,NOT(AND(ISTEXT(C42),LEN(C42)=8,EXACT(LEFT(C42,4),"CUS-"),ISNUMBER(FIND(MID(C42,5,1)&amp;"x","0x1x2x3x4x5x6x7x8x9x")),ISNUMBER(FIND(MID(C42,6,1)&amp;"x","0x1x2x3x4x5x6x7x8x9x")),ISNUMBER(FIND(MID(C42,7,1)&amp;"x","0x1x2x3x4x5x6x7x8x9x")),ISNUMBER(FIND(MID(C42,8,1)&amp;"x","0x1x2x3x4x5x6x7x8x9x"))))),"顧客IDの形式を確認",IF(AND(COUNTA(C42)&gt;0,COUNTIFS(登録ID!$A$8:$A$57,C42)&lt;&gt;1),"顧客が未登録/重複",IF(NOT(OR(D42="訪問",D42="オンライン",D42="電話",D42="メール",D42="事務",D42="その他")),"活動種別を確認",IF(NOT(OR(E42="実施",E42="中止",E42="未確認")),"実施区分を確認",IF(NOT(IF(ISNUMBER(F42),AND(F42&gt;=43831,F42&lt;73051,F42=INT(F42)),FALSE())),"活動日は時刻なしで必須",IF(NOT(IF(ISNUMBER(I42),AND(I42&gt;=43831,I42&lt;73051,I42=INT(I42)),FALSE())),"記録確認日は時刻なしで必須",IF(OR(F42&gt;I42,I42&gt;日報!$H$3),"活動日≦確認日≦基準日を確認",IF(AND(E42="実施",NOT(AND(IF(ISNUMBER(G42),AND(G42&gt;=43831,G42&lt;73051,ABS(G42*1440-ROUND(G42*1440,0))&lt;0.00001),FALSE()),IF(ISNUMBER(H42),AND(H42&gt;=43831,H42&lt;73051,ABS(H42*1440-ROUND(H42*1440,0))&lt;0.00001),FALSE())))),"実施は分単位の開始/終了日時が必須",IF(AND(E42&lt;&gt;"実施",COUNTA(G42:H42)&gt;0),"中止/未確認の開始/終了は空欄",IF(AND(E42="実施",OR(G42&lt;F42,G42&gt;=F42+1,H42&lt;=G42,H42&gt;F42+1,H42&gt;=I42+1)),"時間の順序・活動日/確認日を確認",IF(AND(E42="実施",COUNTIFS($B$8:$B$57,B42,$E$8:$E$57,"実施",$G$8:$G$57,"&lt;"&amp;H42,$H$8:$H$57,"&gt;"&amp;G42)&gt;1),"同じ担当の実施時間が重複","確認済み"))))))))))))))))</f>
        <v/>
      </c>
      <c r="M42" s="1" t="str">
        <f aca="false">IF(L42="","",IF(L42="確認済み",0,1))</f>
        <v/>
      </c>
      <c r="N42" s="1" t="n">
        <f aca="false">IF(COUNTA(A42:I42)=0,IF(AND(L42="",M42="",J42="",K42=""),0,1),IF(NOT(AND(ISTEXT(L42),L42=IF(COUNTA(A42:I42)=0,"",IF(NOT(AND(ISTEXT(A42),LEN(A42)=8,EXACT(LEFT(A42,4),"ACT-"),ISNUMBER(FIND(MID(A42,5,1)&amp;"x","0x1x2x3x4x5x6x7x8x9x")),ISNUMBER(FIND(MID(A42,6,1)&amp;"x","0x1x2x3x4x5x6x7x8x9x")),ISNUMBER(FIND(MID(A42,7,1)&amp;"x","0x1x2x3x4x5x6x7x8x9x")),ISNUMBER(FIND(MID(A42,8,1)&amp;"x","0x1x2x3x4x5x6x7x8x9x")))),"活動IDはACT-と半角数字4桁",IF(COUNTIFS($A$8:$A$57,A42)&gt;1,"活動IDが重複",IF(NOT(AND(ISTEXT(B42),LEN(B42)=8,EXACT(LEFT(B42,4),"STF-"),ISNUMBER(FIND(MID(B42,5,1)&amp;"x","0x1x2x3x4x5x6x7x8x9x")),ISNUMBER(FIND(MID(B42,6,1)&amp;"x","0x1x2x3x4x5x6x7x8x9x")),ISNUMBER(FIND(MID(B42,7,1)&amp;"x","0x1x2x3x4x5x6x7x8x9x")),ISNUMBER(FIND(MID(B42,8,1)&amp;"x","0x1x2x3x4x5x6x7x8x9x")))),"担当IDの形式を確認",IF(COUNTIFS(登録ID!$F$8:$F$27,B42)&lt;&gt;1,"担当が未登録/重複",IF(AND(COUNTA(C42)&gt;0,NOT(AND(ISTEXT(C42),LEN(C42)=8,EXACT(LEFT(C42,4),"CUS-"),ISNUMBER(FIND(MID(C42,5,1)&amp;"x","0x1x2x3x4x5x6x7x8x9x")),ISNUMBER(FIND(MID(C42,6,1)&amp;"x","0x1x2x3x4x5x6x7x8x9x")),ISNUMBER(FIND(MID(C42,7,1)&amp;"x","0x1x2x3x4x5x6x7x8x9x")),ISNUMBER(FIND(MID(C42,8,1)&amp;"x","0x1x2x3x4x5x6x7x8x9x"))))),"顧客IDの形式を確認",IF(AND(COUNTA(C42)&gt;0,COUNTIFS(登録ID!$A$8:$A$57,C42)&lt;&gt;1),"顧客が未登録/重複",IF(NOT(OR(D42="訪問",D42="オンライン",D42="電話",D42="メール",D42="事務",D42="その他")),"活動種別を確認",IF(NOT(OR(E42="実施",E42="中止",E42="未確認")),"実施区分を確認",IF(NOT(IF(ISNUMBER(F42),AND(F42&gt;=43831,F42&lt;73051,F42=INT(F42)),FALSE())),"活動日は時刻なしで必須",IF(NOT(IF(ISNUMBER(I42),AND(I42&gt;=43831,I42&lt;73051,I42=INT(I42)),FALSE())),"記録確認日は時刻なしで必須",IF(OR(F42&gt;I42,I42&gt;日報!$H$3),"活動日≦確認日≦基準日を確認",IF(AND(E42="実施",NOT(AND(IF(ISNUMBER(G42),AND(G42&gt;=43831,G42&lt;73051,ABS(G42*1440-ROUND(G42*1440,0))&lt;0.00001),FALSE()),IF(ISNUMBER(H42),AND(H42&gt;=43831,H42&lt;73051,ABS(H42*1440-ROUND(H42*1440,0))&lt;0.00001),FALSE())))),"実施は分単位の開始/終了日時が必須",IF(AND(E42&lt;&gt;"実施",COUNTA(G42:H42)&gt;0),"中止/未確認の開始/終了は空欄",IF(AND(E42="実施",OR(G42&lt;F42,G42&gt;=F42+1,H42&lt;=G42,H42&gt;F42+1,H42&gt;=I42+1)),"時間の順序・活動日/確認日を確認",IF(AND(E42="実施",COUNTIFS($B$8:$B$57,B42,$E$8:$E$57,"実施",$G$8:$G$57,"&lt;"&amp;H42,$H$8:$H$57,"&gt;"&amp;G42)&gt;1),"同じ担当の実施時間が重複","確認済み")))))))))))))))),ISNUMBER(M42),M42=IF(L42="確認済み",0,1))),1,IF(M42&lt;&gt;0,0,IF(AND(IF(E42="実施",ISNUMBER(J42),ISTEXT(J42)),J42=IF(E42="実施",ROUND((H42-G42)*1440,0),""),ISNUMBER(K42),K42=IF(AND(B42=日報!$E$3,F42=日報!$B$3),COUNTIFS($B$8:B42,B42,$F$8:F42,F42),0)),0,1))))</f>
        <v>0</v>
      </c>
    </row>
    <row r="43" customFormat="false" ht="30" hidden="false" customHeight="true" outlineLevel="0" collapsed="false">
      <c r="A43" s="4"/>
      <c r="B43" s="4"/>
      <c r="C43" s="4"/>
      <c r="D43" s="12"/>
      <c r="E43" s="12"/>
      <c r="F43" s="3"/>
      <c r="G43" s="13"/>
      <c r="H43" s="13"/>
      <c r="I43" s="3"/>
      <c r="J43" s="1" t="str">
        <f aca="false">IF(L43="","",IF(M43&lt;&gt;0,NA(),IF(E43="実施",ROUND((H43-G43)*1440,0),"")))</f>
        <v/>
      </c>
      <c r="K43" s="1" t="str">
        <f aca="false">IF(L43="","",IF(M43&lt;&gt;0,NA(),IF(AND(B43=日報!$E$3,F43=日報!$B$3),COUNTIFS($B$8:B43,B43,$F$8:F43,F43),0)))</f>
        <v/>
      </c>
      <c r="L43" s="1" t="str">
        <f aca="false">IF(COUNTA(A43:I43)=0,"",IF(NOT(AND(ISTEXT(A43),LEN(A43)=8,EXACT(LEFT(A43,4),"ACT-"),ISNUMBER(FIND(MID(A43,5,1)&amp;"x","0x1x2x3x4x5x6x7x8x9x")),ISNUMBER(FIND(MID(A43,6,1)&amp;"x","0x1x2x3x4x5x6x7x8x9x")),ISNUMBER(FIND(MID(A43,7,1)&amp;"x","0x1x2x3x4x5x6x7x8x9x")),ISNUMBER(FIND(MID(A43,8,1)&amp;"x","0x1x2x3x4x5x6x7x8x9x")))),"活動IDはACT-と半角数字4桁",IF(COUNTIFS($A$8:$A$57,A43)&gt;1,"活動IDが重複",IF(NOT(AND(ISTEXT(B43),LEN(B43)=8,EXACT(LEFT(B43,4),"STF-"),ISNUMBER(FIND(MID(B43,5,1)&amp;"x","0x1x2x3x4x5x6x7x8x9x")),ISNUMBER(FIND(MID(B43,6,1)&amp;"x","0x1x2x3x4x5x6x7x8x9x")),ISNUMBER(FIND(MID(B43,7,1)&amp;"x","0x1x2x3x4x5x6x7x8x9x")),ISNUMBER(FIND(MID(B43,8,1)&amp;"x","0x1x2x3x4x5x6x7x8x9x")))),"担当IDの形式を確認",IF(COUNTIFS(登録ID!$F$8:$F$27,B43)&lt;&gt;1,"担当が未登録/重複",IF(AND(COUNTA(C43)&gt;0,NOT(AND(ISTEXT(C43),LEN(C43)=8,EXACT(LEFT(C43,4),"CUS-"),ISNUMBER(FIND(MID(C43,5,1)&amp;"x","0x1x2x3x4x5x6x7x8x9x")),ISNUMBER(FIND(MID(C43,6,1)&amp;"x","0x1x2x3x4x5x6x7x8x9x")),ISNUMBER(FIND(MID(C43,7,1)&amp;"x","0x1x2x3x4x5x6x7x8x9x")),ISNUMBER(FIND(MID(C43,8,1)&amp;"x","0x1x2x3x4x5x6x7x8x9x"))))),"顧客IDの形式を確認",IF(AND(COUNTA(C43)&gt;0,COUNTIFS(登録ID!$A$8:$A$57,C43)&lt;&gt;1),"顧客が未登録/重複",IF(NOT(OR(D43="訪問",D43="オンライン",D43="電話",D43="メール",D43="事務",D43="その他")),"活動種別を確認",IF(NOT(OR(E43="実施",E43="中止",E43="未確認")),"実施区分を確認",IF(NOT(IF(ISNUMBER(F43),AND(F43&gt;=43831,F43&lt;73051,F43=INT(F43)),FALSE())),"活動日は時刻なしで必須",IF(NOT(IF(ISNUMBER(I43),AND(I43&gt;=43831,I43&lt;73051,I43=INT(I43)),FALSE())),"記録確認日は時刻なしで必須",IF(OR(F43&gt;I43,I43&gt;日報!$H$3),"活動日≦確認日≦基準日を確認",IF(AND(E43="実施",NOT(AND(IF(ISNUMBER(G43),AND(G43&gt;=43831,G43&lt;73051,ABS(G43*1440-ROUND(G43*1440,0))&lt;0.00001),FALSE()),IF(ISNUMBER(H43),AND(H43&gt;=43831,H43&lt;73051,ABS(H43*1440-ROUND(H43*1440,0))&lt;0.00001),FALSE())))),"実施は分単位の開始/終了日時が必須",IF(AND(E43&lt;&gt;"実施",COUNTA(G43:H43)&gt;0),"中止/未確認の開始/終了は空欄",IF(AND(E43="実施",OR(G43&lt;F43,G43&gt;=F43+1,H43&lt;=G43,H43&gt;F43+1,H43&gt;=I43+1)),"時間の順序・活動日/確認日を確認",IF(AND(E43="実施",COUNTIFS($B$8:$B$57,B43,$E$8:$E$57,"実施",$G$8:$G$57,"&lt;"&amp;H43,$H$8:$H$57,"&gt;"&amp;G43)&gt;1),"同じ担当の実施時間が重複","確認済み"))))))))))))))))</f>
        <v/>
      </c>
      <c r="M43" s="1" t="str">
        <f aca="false">IF(L43="","",IF(L43="確認済み",0,1))</f>
        <v/>
      </c>
      <c r="N43" s="1" t="n">
        <f aca="false">IF(COUNTA(A43:I43)=0,IF(AND(L43="",M43="",J43="",K43=""),0,1),IF(NOT(AND(ISTEXT(L43),L43=IF(COUNTA(A43:I43)=0,"",IF(NOT(AND(ISTEXT(A43),LEN(A43)=8,EXACT(LEFT(A43,4),"ACT-"),ISNUMBER(FIND(MID(A43,5,1)&amp;"x","0x1x2x3x4x5x6x7x8x9x")),ISNUMBER(FIND(MID(A43,6,1)&amp;"x","0x1x2x3x4x5x6x7x8x9x")),ISNUMBER(FIND(MID(A43,7,1)&amp;"x","0x1x2x3x4x5x6x7x8x9x")),ISNUMBER(FIND(MID(A43,8,1)&amp;"x","0x1x2x3x4x5x6x7x8x9x")))),"活動IDはACT-と半角数字4桁",IF(COUNTIFS($A$8:$A$57,A43)&gt;1,"活動IDが重複",IF(NOT(AND(ISTEXT(B43),LEN(B43)=8,EXACT(LEFT(B43,4),"STF-"),ISNUMBER(FIND(MID(B43,5,1)&amp;"x","0x1x2x3x4x5x6x7x8x9x")),ISNUMBER(FIND(MID(B43,6,1)&amp;"x","0x1x2x3x4x5x6x7x8x9x")),ISNUMBER(FIND(MID(B43,7,1)&amp;"x","0x1x2x3x4x5x6x7x8x9x")),ISNUMBER(FIND(MID(B43,8,1)&amp;"x","0x1x2x3x4x5x6x7x8x9x")))),"担当IDの形式を確認",IF(COUNTIFS(登録ID!$F$8:$F$27,B43)&lt;&gt;1,"担当が未登録/重複",IF(AND(COUNTA(C43)&gt;0,NOT(AND(ISTEXT(C43),LEN(C43)=8,EXACT(LEFT(C43,4),"CUS-"),ISNUMBER(FIND(MID(C43,5,1)&amp;"x","0x1x2x3x4x5x6x7x8x9x")),ISNUMBER(FIND(MID(C43,6,1)&amp;"x","0x1x2x3x4x5x6x7x8x9x")),ISNUMBER(FIND(MID(C43,7,1)&amp;"x","0x1x2x3x4x5x6x7x8x9x")),ISNUMBER(FIND(MID(C43,8,1)&amp;"x","0x1x2x3x4x5x6x7x8x9x"))))),"顧客IDの形式を確認",IF(AND(COUNTA(C43)&gt;0,COUNTIFS(登録ID!$A$8:$A$57,C43)&lt;&gt;1),"顧客が未登録/重複",IF(NOT(OR(D43="訪問",D43="オンライン",D43="電話",D43="メール",D43="事務",D43="その他")),"活動種別を確認",IF(NOT(OR(E43="実施",E43="中止",E43="未確認")),"実施区分を確認",IF(NOT(IF(ISNUMBER(F43),AND(F43&gt;=43831,F43&lt;73051,F43=INT(F43)),FALSE())),"活動日は時刻なしで必須",IF(NOT(IF(ISNUMBER(I43),AND(I43&gt;=43831,I43&lt;73051,I43=INT(I43)),FALSE())),"記録確認日は時刻なしで必須",IF(OR(F43&gt;I43,I43&gt;日報!$H$3),"活動日≦確認日≦基準日を確認",IF(AND(E43="実施",NOT(AND(IF(ISNUMBER(G43),AND(G43&gt;=43831,G43&lt;73051,ABS(G43*1440-ROUND(G43*1440,0))&lt;0.00001),FALSE()),IF(ISNUMBER(H43),AND(H43&gt;=43831,H43&lt;73051,ABS(H43*1440-ROUND(H43*1440,0))&lt;0.00001),FALSE())))),"実施は分単位の開始/終了日時が必須",IF(AND(E43&lt;&gt;"実施",COUNTA(G43:H43)&gt;0),"中止/未確認の開始/終了は空欄",IF(AND(E43="実施",OR(G43&lt;F43,G43&gt;=F43+1,H43&lt;=G43,H43&gt;F43+1,H43&gt;=I43+1)),"時間の順序・活動日/確認日を確認",IF(AND(E43="実施",COUNTIFS($B$8:$B$57,B43,$E$8:$E$57,"実施",$G$8:$G$57,"&lt;"&amp;H43,$H$8:$H$57,"&gt;"&amp;G43)&gt;1),"同じ担当の実施時間が重複","確認済み")))))))))))))))),ISNUMBER(M43),M43=IF(L43="確認済み",0,1))),1,IF(M43&lt;&gt;0,0,IF(AND(IF(E43="実施",ISNUMBER(J43),ISTEXT(J43)),J43=IF(E43="実施",ROUND((H43-G43)*1440,0),""),ISNUMBER(K43),K43=IF(AND(B43=日報!$E$3,F43=日報!$B$3),COUNTIFS($B$8:B43,B43,$F$8:F43,F43),0)),0,1))))</f>
        <v>0</v>
      </c>
    </row>
    <row r="44" customFormat="false" ht="30" hidden="false" customHeight="true" outlineLevel="0" collapsed="false">
      <c r="A44" s="4"/>
      <c r="B44" s="4"/>
      <c r="C44" s="4"/>
      <c r="D44" s="12"/>
      <c r="E44" s="12"/>
      <c r="F44" s="3"/>
      <c r="G44" s="13"/>
      <c r="H44" s="13"/>
      <c r="I44" s="3"/>
      <c r="J44" s="1" t="str">
        <f aca="false">IF(L44="","",IF(M44&lt;&gt;0,NA(),IF(E44="実施",ROUND((H44-G44)*1440,0),"")))</f>
        <v/>
      </c>
      <c r="K44" s="1" t="str">
        <f aca="false">IF(L44="","",IF(M44&lt;&gt;0,NA(),IF(AND(B44=日報!$E$3,F44=日報!$B$3),COUNTIFS($B$8:B44,B44,$F$8:F44,F44),0)))</f>
        <v/>
      </c>
      <c r="L44" s="1" t="str">
        <f aca="false">IF(COUNTA(A44:I44)=0,"",IF(NOT(AND(ISTEXT(A44),LEN(A44)=8,EXACT(LEFT(A44,4),"ACT-"),ISNUMBER(FIND(MID(A44,5,1)&amp;"x","0x1x2x3x4x5x6x7x8x9x")),ISNUMBER(FIND(MID(A44,6,1)&amp;"x","0x1x2x3x4x5x6x7x8x9x")),ISNUMBER(FIND(MID(A44,7,1)&amp;"x","0x1x2x3x4x5x6x7x8x9x")),ISNUMBER(FIND(MID(A44,8,1)&amp;"x","0x1x2x3x4x5x6x7x8x9x")))),"活動IDはACT-と半角数字4桁",IF(COUNTIFS($A$8:$A$57,A44)&gt;1,"活動IDが重複",IF(NOT(AND(ISTEXT(B44),LEN(B44)=8,EXACT(LEFT(B44,4),"STF-"),ISNUMBER(FIND(MID(B44,5,1)&amp;"x","0x1x2x3x4x5x6x7x8x9x")),ISNUMBER(FIND(MID(B44,6,1)&amp;"x","0x1x2x3x4x5x6x7x8x9x")),ISNUMBER(FIND(MID(B44,7,1)&amp;"x","0x1x2x3x4x5x6x7x8x9x")),ISNUMBER(FIND(MID(B44,8,1)&amp;"x","0x1x2x3x4x5x6x7x8x9x")))),"担当IDの形式を確認",IF(COUNTIFS(登録ID!$F$8:$F$27,B44)&lt;&gt;1,"担当が未登録/重複",IF(AND(COUNTA(C44)&gt;0,NOT(AND(ISTEXT(C44),LEN(C44)=8,EXACT(LEFT(C44,4),"CUS-"),ISNUMBER(FIND(MID(C44,5,1)&amp;"x","0x1x2x3x4x5x6x7x8x9x")),ISNUMBER(FIND(MID(C44,6,1)&amp;"x","0x1x2x3x4x5x6x7x8x9x")),ISNUMBER(FIND(MID(C44,7,1)&amp;"x","0x1x2x3x4x5x6x7x8x9x")),ISNUMBER(FIND(MID(C44,8,1)&amp;"x","0x1x2x3x4x5x6x7x8x9x"))))),"顧客IDの形式を確認",IF(AND(COUNTA(C44)&gt;0,COUNTIFS(登録ID!$A$8:$A$57,C44)&lt;&gt;1),"顧客が未登録/重複",IF(NOT(OR(D44="訪問",D44="オンライン",D44="電話",D44="メール",D44="事務",D44="その他")),"活動種別を確認",IF(NOT(OR(E44="実施",E44="中止",E44="未確認")),"実施区分を確認",IF(NOT(IF(ISNUMBER(F44),AND(F44&gt;=43831,F44&lt;73051,F44=INT(F44)),FALSE())),"活動日は時刻なしで必須",IF(NOT(IF(ISNUMBER(I44),AND(I44&gt;=43831,I44&lt;73051,I44=INT(I44)),FALSE())),"記録確認日は時刻なしで必須",IF(OR(F44&gt;I44,I44&gt;日報!$H$3),"活動日≦確認日≦基準日を確認",IF(AND(E44="実施",NOT(AND(IF(ISNUMBER(G44),AND(G44&gt;=43831,G44&lt;73051,ABS(G44*1440-ROUND(G44*1440,0))&lt;0.00001),FALSE()),IF(ISNUMBER(H44),AND(H44&gt;=43831,H44&lt;73051,ABS(H44*1440-ROUND(H44*1440,0))&lt;0.00001),FALSE())))),"実施は分単位の開始/終了日時が必須",IF(AND(E44&lt;&gt;"実施",COUNTA(G44:H44)&gt;0),"中止/未確認の開始/終了は空欄",IF(AND(E44="実施",OR(G44&lt;F44,G44&gt;=F44+1,H44&lt;=G44,H44&gt;F44+1,H44&gt;=I44+1)),"時間の順序・活動日/確認日を確認",IF(AND(E44="実施",COUNTIFS($B$8:$B$57,B44,$E$8:$E$57,"実施",$G$8:$G$57,"&lt;"&amp;H44,$H$8:$H$57,"&gt;"&amp;G44)&gt;1),"同じ担当の実施時間が重複","確認済み"))))))))))))))))</f>
        <v/>
      </c>
      <c r="M44" s="1" t="str">
        <f aca="false">IF(L44="","",IF(L44="確認済み",0,1))</f>
        <v/>
      </c>
      <c r="N44" s="1" t="n">
        <f aca="false">IF(COUNTA(A44:I44)=0,IF(AND(L44="",M44="",J44="",K44=""),0,1),IF(NOT(AND(ISTEXT(L44),L44=IF(COUNTA(A44:I44)=0,"",IF(NOT(AND(ISTEXT(A44),LEN(A44)=8,EXACT(LEFT(A44,4),"ACT-"),ISNUMBER(FIND(MID(A44,5,1)&amp;"x","0x1x2x3x4x5x6x7x8x9x")),ISNUMBER(FIND(MID(A44,6,1)&amp;"x","0x1x2x3x4x5x6x7x8x9x")),ISNUMBER(FIND(MID(A44,7,1)&amp;"x","0x1x2x3x4x5x6x7x8x9x")),ISNUMBER(FIND(MID(A44,8,1)&amp;"x","0x1x2x3x4x5x6x7x8x9x")))),"活動IDはACT-と半角数字4桁",IF(COUNTIFS($A$8:$A$57,A44)&gt;1,"活動IDが重複",IF(NOT(AND(ISTEXT(B44),LEN(B44)=8,EXACT(LEFT(B44,4),"STF-"),ISNUMBER(FIND(MID(B44,5,1)&amp;"x","0x1x2x3x4x5x6x7x8x9x")),ISNUMBER(FIND(MID(B44,6,1)&amp;"x","0x1x2x3x4x5x6x7x8x9x")),ISNUMBER(FIND(MID(B44,7,1)&amp;"x","0x1x2x3x4x5x6x7x8x9x")),ISNUMBER(FIND(MID(B44,8,1)&amp;"x","0x1x2x3x4x5x6x7x8x9x")))),"担当IDの形式を確認",IF(COUNTIFS(登録ID!$F$8:$F$27,B44)&lt;&gt;1,"担当が未登録/重複",IF(AND(COUNTA(C44)&gt;0,NOT(AND(ISTEXT(C44),LEN(C44)=8,EXACT(LEFT(C44,4),"CUS-"),ISNUMBER(FIND(MID(C44,5,1)&amp;"x","0x1x2x3x4x5x6x7x8x9x")),ISNUMBER(FIND(MID(C44,6,1)&amp;"x","0x1x2x3x4x5x6x7x8x9x")),ISNUMBER(FIND(MID(C44,7,1)&amp;"x","0x1x2x3x4x5x6x7x8x9x")),ISNUMBER(FIND(MID(C44,8,1)&amp;"x","0x1x2x3x4x5x6x7x8x9x"))))),"顧客IDの形式を確認",IF(AND(COUNTA(C44)&gt;0,COUNTIFS(登録ID!$A$8:$A$57,C44)&lt;&gt;1),"顧客が未登録/重複",IF(NOT(OR(D44="訪問",D44="オンライン",D44="電話",D44="メール",D44="事務",D44="その他")),"活動種別を確認",IF(NOT(OR(E44="実施",E44="中止",E44="未確認")),"実施区分を確認",IF(NOT(IF(ISNUMBER(F44),AND(F44&gt;=43831,F44&lt;73051,F44=INT(F44)),FALSE())),"活動日は時刻なしで必須",IF(NOT(IF(ISNUMBER(I44),AND(I44&gt;=43831,I44&lt;73051,I44=INT(I44)),FALSE())),"記録確認日は時刻なしで必須",IF(OR(F44&gt;I44,I44&gt;日報!$H$3),"活動日≦確認日≦基準日を確認",IF(AND(E44="実施",NOT(AND(IF(ISNUMBER(G44),AND(G44&gt;=43831,G44&lt;73051,ABS(G44*1440-ROUND(G44*1440,0))&lt;0.00001),FALSE()),IF(ISNUMBER(H44),AND(H44&gt;=43831,H44&lt;73051,ABS(H44*1440-ROUND(H44*1440,0))&lt;0.00001),FALSE())))),"実施は分単位の開始/終了日時が必須",IF(AND(E44&lt;&gt;"実施",COUNTA(G44:H44)&gt;0),"中止/未確認の開始/終了は空欄",IF(AND(E44="実施",OR(G44&lt;F44,G44&gt;=F44+1,H44&lt;=G44,H44&gt;F44+1,H44&gt;=I44+1)),"時間の順序・活動日/確認日を確認",IF(AND(E44="実施",COUNTIFS($B$8:$B$57,B44,$E$8:$E$57,"実施",$G$8:$G$57,"&lt;"&amp;H44,$H$8:$H$57,"&gt;"&amp;G44)&gt;1),"同じ担当の実施時間が重複","確認済み")))))))))))))))),ISNUMBER(M44),M44=IF(L44="確認済み",0,1))),1,IF(M44&lt;&gt;0,0,IF(AND(IF(E44="実施",ISNUMBER(J44),ISTEXT(J44)),J44=IF(E44="実施",ROUND((H44-G44)*1440,0),""),ISNUMBER(K44),K44=IF(AND(B44=日報!$E$3,F44=日報!$B$3),COUNTIFS($B$8:B44,B44,$F$8:F44,F44),0)),0,1))))</f>
        <v>0</v>
      </c>
    </row>
    <row r="45" customFormat="false" ht="30" hidden="false" customHeight="true" outlineLevel="0" collapsed="false">
      <c r="A45" s="4"/>
      <c r="B45" s="4"/>
      <c r="C45" s="4"/>
      <c r="D45" s="12"/>
      <c r="E45" s="12"/>
      <c r="F45" s="3"/>
      <c r="G45" s="13"/>
      <c r="H45" s="13"/>
      <c r="I45" s="3"/>
      <c r="J45" s="1" t="str">
        <f aca="false">IF(L45="","",IF(M45&lt;&gt;0,NA(),IF(E45="実施",ROUND((H45-G45)*1440,0),"")))</f>
        <v/>
      </c>
      <c r="K45" s="1" t="str">
        <f aca="false">IF(L45="","",IF(M45&lt;&gt;0,NA(),IF(AND(B45=日報!$E$3,F45=日報!$B$3),COUNTIFS($B$8:B45,B45,$F$8:F45,F45),0)))</f>
        <v/>
      </c>
      <c r="L45" s="1" t="str">
        <f aca="false">IF(COUNTA(A45:I45)=0,"",IF(NOT(AND(ISTEXT(A45),LEN(A45)=8,EXACT(LEFT(A45,4),"ACT-"),ISNUMBER(FIND(MID(A45,5,1)&amp;"x","0x1x2x3x4x5x6x7x8x9x")),ISNUMBER(FIND(MID(A45,6,1)&amp;"x","0x1x2x3x4x5x6x7x8x9x")),ISNUMBER(FIND(MID(A45,7,1)&amp;"x","0x1x2x3x4x5x6x7x8x9x")),ISNUMBER(FIND(MID(A45,8,1)&amp;"x","0x1x2x3x4x5x6x7x8x9x")))),"活動IDはACT-と半角数字4桁",IF(COUNTIFS($A$8:$A$57,A45)&gt;1,"活動IDが重複",IF(NOT(AND(ISTEXT(B45),LEN(B45)=8,EXACT(LEFT(B45,4),"STF-"),ISNUMBER(FIND(MID(B45,5,1)&amp;"x","0x1x2x3x4x5x6x7x8x9x")),ISNUMBER(FIND(MID(B45,6,1)&amp;"x","0x1x2x3x4x5x6x7x8x9x")),ISNUMBER(FIND(MID(B45,7,1)&amp;"x","0x1x2x3x4x5x6x7x8x9x")),ISNUMBER(FIND(MID(B45,8,1)&amp;"x","0x1x2x3x4x5x6x7x8x9x")))),"担当IDの形式を確認",IF(COUNTIFS(登録ID!$F$8:$F$27,B45)&lt;&gt;1,"担当が未登録/重複",IF(AND(COUNTA(C45)&gt;0,NOT(AND(ISTEXT(C45),LEN(C45)=8,EXACT(LEFT(C45,4),"CUS-"),ISNUMBER(FIND(MID(C45,5,1)&amp;"x","0x1x2x3x4x5x6x7x8x9x")),ISNUMBER(FIND(MID(C45,6,1)&amp;"x","0x1x2x3x4x5x6x7x8x9x")),ISNUMBER(FIND(MID(C45,7,1)&amp;"x","0x1x2x3x4x5x6x7x8x9x")),ISNUMBER(FIND(MID(C45,8,1)&amp;"x","0x1x2x3x4x5x6x7x8x9x"))))),"顧客IDの形式を確認",IF(AND(COUNTA(C45)&gt;0,COUNTIFS(登録ID!$A$8:$A$57,C45)&lt;&gt;1),"顧客が未登録/重複",IF(NOT(OR(D45="訪問",D45="オンライン",D45="電話",D45="メール",D45="事務",D45="その他")),"活動種別を確認",IF(NOT(OR(E45="実施",E45="中止",E45="未確認")),"実施区分を確認",IF(NOT(IF(ISNUMBER(F45),AND(F45&gt;=43831,F45&lt;73051,F45=INT(F45)),FALSE())),"活動日は時刻なしで必須",IF(NOT(IF(ISNUMBER(I45),AND(I45&gt;=43831,I45&lt;73051,I45=INT(I45)),FALSE())),"記録確認日は時刻なしで必須",IF(OR(F45&gt;I45,I45&gt;日報!$H$3),"活動日≦確認日≦基準日を確認",IF(AND(E45="実施",NOT(AND(IF(ISNUMBER(G45),AND(G45&gt;=43831,G45&lt;73051,ABS(G45*1440-ROUND(G45*1440,0))&lt;0.00001),FALSE()),IF(ISNUMBER(H45),AND(H45&gt;=43831,H45&lt;73051,ABS(H45*1440-ROUND(H45*1440,0))&lt;0.00001),FALSE())))),"実施は分単位の開始/終了日時が必須",IF(AND(E45&lt;&gt;"実施",COUNTA(G45:H45)&gt;0),"中止/未確認の開始/終了は空欄",IF(AND(E45="実施",OR(G45&lt;F45,G45&gt;=F45+1,H45&lt;=G45,H45&gt;F45+1,H45&gt;=I45+1)),"時間の順序・活動日/確認日を確認",IF(AND(E45="実施",COUNTIFS($B$8:$B$57,B45,$E$8:$E$57,"実施",$G$8:$G$57,"&lt;"&amp;H45,$H$8:$H$57,"&gt;"&amp;G45)&gt;1),"同じ担当の実施時間が重複","確認済み"))))))))))))))))</f>
        <v/>
      </c>
      <c r="M45" s="1" t="str">
        <f aca="false">IF(L45="","",IF(L45="確認済み",0,1))</f>
        <v/>
      </c>
      <c r="N45" s="1" t="n">
        <f aca="false">IF(COUNTA(A45:I45)=0,IF(AND(L45="",M45="",J45="",K45=""),0,1),IF(NOT(AND(ISTEXT(L45),L45=IF(COUNTA(A45:I45)=0,"",IF(NOT(AND(ISTEXT(A45),LEN(A45)=8,EXACT(LEFT(A45,4),"ACT-"),ISNUMBER(FIND(MID(A45,5,1)&amp;"x","0x1x2x3x4x5x6x7x8x9x")),ISNUMBER(FIND(MID(A45,6,1)&amp;"x","0x1x2x3x4x5x6x7x8x9x")),ISNUMBER(FIND(MID(A45,7,1)&amp;"x","0x1x2x3x4x5x6x7x8x9x")),ISNUMBER(FIND(MID(A45,8,1)&amp;"x","0x1x2x3x4x5x6x7x8x9x")))),"活動IDはACT-と半角数字4桁",IF(COUNTIFS($A$8:$A$57,A45)&gt;1,"活動IDが重複",IF(NOT(AND(ISTEXT(B45),LEN(B45)=8,EXACT(LEFT(B45,4),"STF-"),ISNUMBER(FIND(MID(B45,5,1)&amp;"x","0x1x2x3x4x5x6x7x8x9x")),ISNUMBER(FIND(MID(B45,6,1)&amp;"x","0x1x2x3x4x5x6x7x8x9x")),ISNUMBER(FIND(MID(B45,7,1)&amp;"x","0x1x2x3x4x5x6x7x8x9x")),ISNUMBER(FIND(MID(B45,8,1)&amp;"x","0x1x2x3x4x5x6x7x8x9x")))),"担当IDの形式を確認",IF(COUNTIFS(登録ID!$F$8:$F$27,B45)&lt;&gt;1,"担当が未登録/重複",IF(AND(COUNTA(C45)&gt;0,NOT(AND(ISTEXT(C45),LEN(C45)=8,EXACT(LEFT(C45,4),"CUS-"),ISNUMBER(FIND(MID(C45,5,1)&amp;"x","0x1x2x3x4x5x6x7x8x9x")),ISNUMBER(FIND(MID(C45,6,1)&amp;"x","0x1x2x3x4x5x6x7x8x9x")),ISNUMBER(FIND(MID(C45,7,1)&amp;"x","0x1x2x3x4x5x6x7x8x9x")),ISNUMBER(FIND(MID(C45,8,1)&amp;"x","0x1x2x3x4x5x6x7x8x9x"))))),"顧客IDの形式を確認",IF(AND(COUNTA(C45)&gt;0,COUNTIFS(登録ID!$A$8:$A$57,C45)&lt;&gt;1),"顧客が未登録/重複",IF(NOT(OR(D45="訪問",D45="オンライン",D45="電話",D45="メール",D45="事務",D45="その他")),"活動種別を確認",IF(NOT(OR(E45="実施",E45="中止",E45="未確認")),"実施区分を確認",IF(NOT(IF(ISNUMBER(F45),AND(F45&gt;=43831,F45&lt;73051,F45=INT(F45)),FALSE())),"活動日は時刻なしで必須",IF(NOT(IF(ISNUMBER(I45),AND(I45&gt;=43831,I45&lt;73051,I45=INT(I45)),FALSE())),"記録確認日は時刻なしで必須",IF(OR(F45&gt;I45,I45&gt;日報!$H$3),"活動日≦確認日≦基準日を確認",IF(AND(E45="実施",NOT(AND(IF(ISNUMBER(G45),AND(G45&gt;=43831,G45&lt;73051,ABS(G45*1440-ROUND(G45*1440,0))&lt;0.00001),FALSE()),IF(ISNUMBER(H45),AND(H45&gt;=43831,H45&lt;73051,ABS(H45*1440-ROUND(H45*1440,0))&lt;0.00001),FALSE())))),"実施は分単位の開始/終了日時が必須",IF(AND(E45&lt;&gt;"実施",COUNTA(G45:H45)&gt;0),"中止/未確認の開始/終了は空欄",IF(AND(E45="実施",OR(G45&lt;F45,G45&gt;=F45+1,H45&lt;=G45,H45&gt;F45+1,H45&gt;=I45+1)),"時間の順序・活動日/確認日を確認",IF(AND(E45="実施",COUNTIFS($B$8:$B$57,B45,$E$8:$E$57,"実施",$G$8:$G$57,"&lt;"&amp;H45,$H$8:$H$57,"&gt;"&amp;G45)&gt;1),"同じ担当の実施時間が重複","確認済み")))))))))))))))),ISNUMBER(M45),M45=IF(L45="確認済み",0,1))),1,IF(M45&lt;&gt;0,0,IF(AND(IF(E45="実施",ISNUMBER(J45),ISTEXT(J45)),J45=IF(E45="実施",ROUND((H45-G45)*1440,0),""),ISNUMBER(K45),K45=IF(AND(B45=日報!$E$3,F45=日報!$B$3),COUNTIFS($B$8:B45,B45,$F$8:F45,F45),0)),0,1))))</f>
        <v>0</v>
      </c>
    </row>
    <row r="46" customFormat="false" ht="30" hidden="false" customHeight="true" outlineLevel="0" collapsed="false">
      <c r="A46" s="4"/>
      <c r="B46" s="4"/>
      <c r="C46" s="4"/>
      <c r="D46" s="12"/>
      <c r="E46" s="12"/>
      <c r="F46" s="3"/>
      <c r="G46" s="13"/>
      <c r="H46" s="13"/>
      <c r="I46" s="3"/>
      <c r="J46" s="1" t="str">
        <f aca="false">IF(L46="","",IF(M46&lt;&gt;0,NA(),IF(E46="実施",ROUND((H46-G46)*1440,0),"")))</f>
        <v/>
      </c>
      <c r="K46" s="1" t="str">
        <f aca="false">IF(L46="","",IF(M46&lt;&gt;0,NA(),IF(AND(B46=日報!$E$3,F46=日報!$B$3),COUNTIFS($B$8:B46,B46,$F$8:F46,F46),0)))</f>
        <v/>
      </c>
      <c r="L46" s="1" t="str">
        <f aca="false">IF(COUNTA(A46:I46)=0,"",IF(NOT(AND(ISTEXT(A46),LEN(A46)=8,EXACT(LEFT(A46,4),"ACT-"),ISNUMBER(FIND(MID(A46,5,1)&amp;"x","0x1x2x3x4x5x6x7x8x9x")),ISNUMBER(FIND(MID(A46,6,1)&amp;"x","0x1x2x3x4x5x6x7x8x9x")),ISNUMBER(FIND(MID(A46,7,1)&amp;"x","0x1x2x3x4x5x6x7x8x9x")),ISNUMBER(FIND(MID(A46,8,1)&amp;"x","0x1x2x3x4x5x6x7x8x9x")))),"活動IDはACT-と半角数字4桁",IF(COUNTIFS($A$8:$A$57,A46)&gt;1,"活動IDが重複",IF(NOT(AND(ISTEXT(B46),LEN(B46)=8,EXACT(LEFT(B46,4),"STF-"),ISNUMBER(FIND(MID(B46,5,1)&amp;"x","0x1x2x3x4x5x6x7x8x9x")),ISNUMBER(FIND(MID(B46,6,1)&amp;"x","0x1x2x3x4x5x6x7x8x9x")),ISNUMBER(FIND(MID(B46,7,1)&amp;"x","0x1x2x3x4x5x6x7x8x9x")),ISNUMBER(FIND(MID(B46,8,1)&amp;"x","0x1x2x3x4x5x6x7x8x9x")))),"担当IDの形式を確認",IF(COUNTIFS(登録ID!$F$8:$F$27,B46)&lt;&gt;1,"担当が未登録/重複",IF(AND(COUNTA(C46)&gt;0,NOT(AND(ISTEXT(C46),LEN(C46)=8,EXACT(LEFT(C46,4),"CUS-"),ISNUMBER(FIND(MID(C46,5,1)&amp;"x","0x1x2x3x4x5x6x7x8x9x")),ISNUMBER(FIND(MID(C46,6,1)&amp;"x","0x1x2x3x4x5x6x7x8x9x")),ISNUMBER(FIND(MID(C46,7,1)&amp;"x","0x1x2x3x4x5x6x7x8x9x")),ISNUMBER(FIND(MID(C46,8,1)&amp;"x","0x1x2x3x4x5x6x7x8x9x"))))),"顧客IDの形式を確認",IF(AND(COUNTA(C46)&gt;0,COUNTIFS(登録ID!$A$8:$A$57,C46)&lt;&gt;1),"顧客が未登録/重複",IF(NOT(OR(D46="訪問",D46="オンライン",D46="電話",D46="メール",D46="事務",D46="その他")),"活動種別を確認",IF(NOT(OR(E46="実施",E46="中止",E46="未確認")),"実施区分を確認",IF(NOT(IF(ISNUMBER(F46),AND(F46&gt;=43831,F46&lt;73051,F46=INT(F46)),FALSE())),"活動日は時刻なしで必須",IF(NOT(IF(ISNUMBER(I46),AND(I46&gt;=43831,I46&lt;73051,I46=INT(I46)),FALSE())),"記録確認日は時刻なしで必須",IF(OR(F46&gt;I46,I46&gt;日報!$H$3),"活動日≦確認日≦基準日を確認",IF(AND(E46="実施",NOT(AND(IF(ISNUMBER(G46),AND(G46&gt;=43831,G46&lt;73051,ABS(G46*1440-ROUND(G46*1440,0))&lt;0.00001),FALSE()),IF(ISNUMBER(H46),AND(H46&gt;=43831,H46&lt;73051,ABS(H46*1440-ROUND(H46*1440,0))&lt;0.00001),FALSE())))),"実施は分単位の開始/終了日時が必須",IF(AND(E46&lt;&gt;"実施",COUNTA(G46:H46)&gt;0),"中止/未確認の開始/終了は空欄",IF(AND(E46="実施",OR(G46&lt;F46,G46&gt;=F46+1,H46&lt;=G46,H46&gt;F46+1,H46&gt;=I46+1)),"時間の順序・活動日/確認日を確認",IF(AND(E46="実施",COUNTIFS($B$8:$B$57,B46,$E$8:$E$57,"実施",$G$8:$G$57,"&lt;"&amp;H46,$H$8:$H$57,"&gt;"&amp;G46)&gt;1),"同じ担当の実施時間が重複","確認済み"))))))))))))))))</f>
        <v/>
      </c>
      <c r="M46" s="1" t="str">
        <f aca="false">IF(L46="","",IF(L46="確認済み",0,1))</f>
        <v/>
      </c>
      <c r="N46" s="1" t="n">
        <f aca="false">IF(COUNTA(A46:I46)=0,IF(AND(L46="",M46="",J46="",K46=""),0,1),IF(NOT(AND(ISTEXT(L46),L46=IF(COUNTA(A46:I46)=0,"",IF(NOT(AND(ISTEXT(A46),LEN(A46)=8,EXACT(LEFT(A46,4),"ACT-"),ISNUMBER(FIND(MID(A46,5,1)&amp;"x","0x1x2x3x4x5x6x7x8x9x")),ISNUMBER(FIND(MID(A46,6,1)&amp;"x","0x1x2x3x4x5x6x7x8x9x")),ISNUMBER(FIND(MID(A46,7,1)&amp;"x","0x1x2x3x4x5x6x7x8x9x")),ISNUMBER(FIND(MID(A46,8,1)&amp;"x","0x1x2x3x4x5x6x7x8x9x")))),"活動IDはACT-と半角数字4桁",IF(COUNTIFS($A$8:$A$57,A46)&gt;1,"活動IDが重複",IF(NOT(AND(ISTEXT(B46),LEN(B46)=8,EXACT(LEFT(B46,4),"STF-"),ISNUMBER(FIND(MID(B46,5,1)&amp;"x","0x1x2x3x4x5x6x7x8x9x")),ISNUMBER(FIND(MID(B46,6,1)&amp;"x","0x1x2x3x4x5x6x7x8x9x")),ISNUMBER(FIND(MID(B46,7,1)&amp;"x","0x1x2x3x4x5x6x7x8x9x")),ISNUMBER(FIND(MID(B46,8,1)&amp;"x","0x1x2x3x4x5x6x7x8x9x")))),"担当IDの形式を確認",IF(COUNTIFS(登録ID!$F$8:$F$27,B46)&lt;&gt;1,"担当が未登録/重複",IF(AND(COUNTA(C46)&gt;0,NOT(AND(ISTEXT(C46),LEN(C46)=8,EXACT(LEFT(C46,4),"CUS-"),ISNUMBER(FIND(MID(C46,5,1)&amp;"x","0x1x2x3x4x5x6x7x8x9x")),ISNUMBER(FIND(MID(C46,6,1)&amp;"x","0x1x2x3x4x5x6x7x8x9x")),ISNUMBER(FIND(MID(C46,7,1)&amp;"x","0x1x2x3x4x5x6x7x8x9x")),ISNUMBER(FIND(MID(C46,8,1)&amp;"x","0x1x2x3x4x5x6x7x8x9x"))))),"顧客IDの形式を確認",IF(AND(COUNTA(C46)&gt;0,COUNTIFS(登録ID!$A$8:$A$57,C46)&lt;&gt;1),"顧客が未登録/重複",IF(NOT(OR(D46="訪問",D46="オンライン",D46="電話",D46="メール",D46="事務",D46="その他")),"活動種別を確認",IF(NOT(OR(E46="実施",E46="中止",E46="未確認")),"実施区分を確認",IF(NOT(IF(ISNUMBER(F46),AND(F46&gt;=43831,F46&lt;73051,F46=INT(F46)),FALSE())),"活動日は時刻なしで必須",IF(NOT(IF(ISNUMBER(I46),AND(I46&gt;=43831,I46&lt;73051,I46=INT(I46)),FALSE())),"記録確認日は時刻なしで必須",IF(OR(F46&gt;I46,I46&gt;日報!$H$3),"活動日≦確認日≦基準日を確認",IF(AND(E46="実施",NOT(AND(IF(ISNUMBER(G46),AND(G46&gt;=43831,G46&lt;73051,ABS(G46*1440-ROUND(G46*1440,0))&lt;0.00001),FALSE()),IF(ISNUMBER(H46),AND(H46&gt;=43831,H46&lt;73051,ABS(H46*1440-ROUND(H46*1440,0))&lt;0.00001),FALSE())))),"実施は分単位の開始/終了日時が必須",IF(AND(E46&lt;&gt;"実施",COUNTA(G46:H46)&gt;0),"中止/未確認の開始/終了は空欄",IF(AND(E46="実施",OR(G46&lt;F46,G46&gt;=F46+1,H46&lt;=G46,H46&gt;F46+1,H46&gt;=I46+1)),"時間の順序・活動日/確認日を確認",IF(AND(E46="実施",COUNTIFS($B$8:$B$57,B46,$E$8:$E$57,"実施",$G$8:$G$57,"&lt;"&amp;H46,$H$8:$H$57,"&gt;"&amp;G46)&gt;1),"同じ担当の実施時間が重複","確認済み")))))))))))))))),ISNUMBER(M46),M46=IF(L46="確認済み",0,1))),1,IF(M46&lt;&gt;0,0,IF(AND(IF(E46="実施",ISNUMBER(J46),ISTEXT(J46)),J46=IF(E46="実施",ROUND((H46-G46)*1440,0),""),ISNUMBER(K46),K46=IF(AND(B46=日報!$E$3,F46=日報!$B$3),COUNTIFS($B$8:B46,B46,$F$8:F46,F46),0)),0,1))))</f>
        <v>0</v>
      </c>
    </row>
    <row r="47" customFormat="false" ht="30" hidden="false" customHeight="true" outlineLevel="0" collapsed="false">
      <c r="A47" s="4"/>
      <c r="B47" s="4"/>
      <c r="C47" s="4"/>
      <c r="D47" s="12"/>
      <c r="E47" s="12"/>
      <c r="F47" s="3"/>
      <c r="G47" s="13"/>
      <c r="H47" s="13"/>
      <c r="I47" s="3"/>
      <c r="J47" s="1" t="str">
        <f aca="false">IF(L47="","",IF(M47&lt;&gt;0,NA(),IF(E47="実施",ROUND((H47-G47)*1440,0),"")))</f>
        <v/>
      </c>
      <c r="K47" s="1" t="str">
        <f aca="false">IF(L47="","",IF(M47&lt;&gt;0,NA(),IF(AND(B47=日報!$E$3,F47=日報!$B$3),COUNTIFS($B$8:B47,B47,$F$8:F47,F47),0)))</f>
        <v/>
      </c>
      <c r="L47" s="1" t="str">
        <f aca="false">IF(COUNTA(A47:I47)=0,"",IF(NOT(AND(ISTEXT(A47),LEN(A47)=8,EXACT(LEFT(A47,4),"ACT-"),ISNUMBER(FIND(MID(A47,5,1)&amp;"x","0x1x2x3x4x5x6x7x8x9x")),ISNUMBER(FIND(MID(A47,6,1)&amp;"x","0x1x2x3x4x5x6x7x8x9x")),ISNUMBER(FIND(MID(A47,7,1)&amp;"x","0x1x2x3x4x5x6x7x8x9x")),ISNUMBER(FIND(MID(A47,8,1)&amp;"x","0x1x2x3x4x5x6x7x8x9x")))),"活動IDはACT-と半角数字4桁",IF(COUNTIFS($A$8:$A$57,A47)&gt;1,"活動IDが重複",IF(NOT(AND(ISTEXT(B47),LEN(B47)=8,EXACT(LEFT(B47,4),"STF-"),ISNUMBER(FIND(MID(B47,5,1)&amp;"x","0x1x2x3x4x5x6x7x8x9x")),ISNUMBER(FIND(MID(B47,6,1)&amp;"x","0x1x2x3x4x5x6x7x8x9x")),ISNUMBER(FIND(MID(B47,7,1)&amp;"x","0x1x2x3x4x5x6x7x8x9x")),ISNUMBER(FIND(MID(B47,8,1)&amp;"x","0x1x2x3x4x5x6x7x8x9x")))),"担当IDの形式を確認",IF(COUNTIFS(登録ID!$F$8:$F$27,B47)&lt;&gt;1,"担当が未登録/重複",IF(AND(COUNTA(C47)&gt;0,NOT(AND(ISTEXT(C47),LEN(C47)=8,EXACT(LEFT(C47,4),"CUS-"),ISNUMBER(FIND(MID(C47,5,1)&amp;"x","0x1x2x3x4x5x6x7x8x9x")),ISNUMBER(FIND(MID(C47,6,1)&amp;"x","0x1x2x3x4x5x6x7x8x9x")),ISNUMBER(FIND(MID(C47,7,1)&amp;"x","0x1x2x3x4x5x6x7x8x9x")),ISNUMBER(FIND(MID(C47,8,1)&amp;"x","0x1x2x3x4x5x6x7x8x9x"))))),"顧客IDの形式を確認",IF(AND(COUNTA(C47)&gt;0,COUNTIFS(登録ID!$A$8:$A$57,C47)&lt;&gt;1),"顧客が未登録/重複",IF(NOT(OR(D47="訪問",D47="オンライン",D47="電話",D47="メール",D47="事務",D47="その他")),"活動種別を確認",IF(NOT(OR(E47="実施",E47="中止",E47="未確認")),"実施区分を確認",IF(NOT(IF(ISNUMBER(F47),AND(F47&gt;=43831,F47&lt;73051,F47=INT(F47)),FALSE())),"活動日は時刻なしで必須",IF(NOT(IF(ISNUMBER(I47),AND(I47&gt;=43831,I47&lt;73051,I47=INT(I47)),FALSE())),"記録確認日は時刻なしで必須",IF(OR(F47&gt;I47,I47&gt;日報!$H$3),"活動日≦確認日≦基準日を確認",IF(AND(E47="実施",NOT(AND(IF(ISNUMBER(G47),AND(G47&gt;=43831,G47&lt;73051,ABS(G47*1440-ROUND(G47*1440,0))&lt;0.00001),FALSE()),IF(ISNUMBER(H47),AND(H47&gt;=43831,H47&lt;73051,ABS(H47*1440-ROUND(H47*1440,0))&lt;0.00001),FALSE())))),"実施は分単位の開始/終了日時が必須",IF(AND(E47&lt;&gt;"実施",COUNTA(G47:H47)&gt;0),"中止/未確認の開始/終了は空欄",IF(AND(E47="実施",OR(G47&lt;F47,G47&gt;=F47+1,H47&lt;=G47,H47&gt;F47+1,H47&gt;=I47+1)),"時間の順序・活動日/確認日を確認",IF(AND(E47="実施",COUNTIFS($B$8:$B$57,B47,$E$8:$E$57,"実施",$G$8:$G$57,"&lt;"&amp;H47,$H$8:$H$57,"&gt;"&amp;G47)&gt;1),"同じ担当の実施時間が重複","確認済み"))))))))))))))))</f>
        <v/>
      </c>
      <c r="M47" s="1" t="str">
        <f aca="false">IF(L47="","",IF(L47="確認済み",0,1))</f>
        <v/>
      </c>
      <c r="N47" s="1" t="n">
        <f aca="false">IF(COUNTA(A47:I47)=0,IF(AND(L47="",M47="",J47="",K47=""),0,1),IF(NOT(AND(ISTEXT(L47),L47=IF(COUNTA(A47:I47)=0,"",IF(NOT(AND(ISTEXT(A47),LEN(A47)=8,EXACT(LEFT(A47,4),"ACT-"),ISNUMBER(FIND(MID(A47,5,1)&amp;"x","0x1x2x3x4x5x6x7x8x9x")),ISNUMBER(FIND(MID(A47,6,1)&amp;"x","0x1x2x3x4x5x6x7x8x9x")),ISNUMBER(FIND(MID(A47,7,1)&amp;"x","0x1x2x3x4x5x6x7x8x9x")),ISNUMBER(FIND(MID(A47,8,1)&amp;"x","0x1x2x3x4x5x6x7x8x9x")))),"活動IDはACT-と半角数字4桁",IF(COUNTIFS($A$8:$A$57,A47)&gt;1,"活動IDが重複",IF(NOT(AND(ISTEXT(B47),LEN(B47)=8,EXACT(LEFT(B47,4),"STF-"),ISNUMBER(FIND(MID(B47,5,1)&amp;"x","0x1x2x3x4x5x6x7x8x9x")),ISNUMBER(FIND(MID(B47,6,1)&amp;"x","0x1x2x3x4x5x6x7x8x9x")),ISNUMBER(FIND(MID(B47,7,1)&amp;"x","0x1x2x3x4x5x6x7x8x9x")),ISNUMBER(FIND(MID(B47,8,1)&amp;"x","0x1x2x3x4x5x6x7x8x9x")))),"担当IDの形式を確認",IF(COUNTIFS(登録ID!$F$8:$F$27,B47)&lt;&gt;1,"担当が未登録/重複",IF(AND(COUNTA(C47)&gt;0,NOT(AND(ISTEXT(C47),LEN(C47)=8,EXACT(LEFT(C47,4),"CUS-"),ISNUMBER(FIND(MID(C47,5,1)&amp;"x","0x1x2x3x4x5x6x7x8x9x")),ISNUMBER(FIND(MID(C47,6,1)&amp;"x","0x1x2x3x4x5x6x7x8x9x")),ISNUMBER(FIND(MID(C47,7,1)&amp;"x","0x1x2x3x4x5x6x7x8x9x")),ISNUMBER(FIND(MID(C47,8,1)&amp;"x","0x1x2x3x4x5x6x7x8x9x"))))),"顧客IDの形式を確認",IF(AND(COUNTA(C47)&gt;0,COUNTIFS(登録ID!$A$8:$A$57,C47)&lt;&gt;1),"顧客が未登録/重複",IF(NOT(OR(D47="訪問",D47="オンライン",D47="電話",D47="メール",D47="事務",D47="その他")),"活動種別を確認",IF(NOT(OR(E47="実施",E47="中止",E47="未確認")),"実施区分を確認",IF(NOT(IF(ISNUMBER(F47),AND(F47&gt;=43831,F47&lt;73051,F47=INT(F47)),FALSE())),"活動日は時刻なしで必須",IF(NOT(IF(ISNUMBER(I47),AND(I47&gt;=43831,I47&lt;73051,I47=INT(I47)),FALSE())),"記録確認日は時刻なしで必須",IF(OR(F47&gt;I47,I47&gt;日報!$H$3),"活動日≦確認日≦基準日を確認",IF(AND(E47="実施",NOT(AND(IF(ISNUMBER(G47),AND(G47&gt;=43831,G47&lt;73051,ABS(G47*1440-ROUND(G47*1440,0))&lt;0.00001),FALSE()),IF(ISNUMBER(H47),AND(H47&gt;=43831,H47&lt;73051,ABS(H47*1440-ROUND(H47*1440,0))&lt;0.00001),FALSE())))),"実施は分単位の開始/終了日時が必須",IF(AND(E47&lt;&gt;"実施",COUNTA(G47:H47)&gt;0),"中止/未確認の開始/終了は空欄",IF(AND(E47="実施",OR(G47&lt;F47,G47&gt;=F47+1,H47&lt;=G47,H47&gt;F47+1,H47&gt;=I47+1)),"時間の順序・活動日/確認日を確認",IF(AND(E47="実施",COUNTIFS($B$8:$B$57,B47,$E$8:$E$57,"実施",$G$8:$G$57,"&lt;"&amp;H47,$H$8:$H$57,"&gt;"&amp;G47)&gt;1),"同じ担当の実施時間が重複","確認済み")))))))))))))))),ISNUMBER(M47),M47=IF(L47="確認済み",0,1))),1,IF(M47&lt;&gt;0,0,IF(AND(IF(E47="実施",ISNUMBER(J47),ISTEXT(J47)),J47=IF(E47="実施",ROUND((H47-G47)*1440,0),""),ISNUMBER(K47),K47=IF(AND(B47=日報!$E$3,F47=日報!$B$3),COUNTIFS($B$8:B47,B47,$F$8:F47,F47),0)),0,1))))</f>
        <v>0</v>
      </c>
    </row>
    <row r="48" customFormat="false" ht="30" hidden="false" customHeight="true" outlineLevel="0" collapsed="false">
      <c r="A48" s="4"/>
      <c r="B48" s="4"/>
      <c r="C48" s="4"/>
      <c r="D48" s="12"/>
      <c r="E48" s="12"/>
      <c r="F48" s="3"/>
      <c r="G48" s="13"/>
      <c r="H48" s="13"/>
      <c r="I48" s="3"/>
      <c r="J48" s="1" t="str">
        <f aca="false">IF(L48="","",IF(M48&lt;&gt;0,NA(),IF(E48="実施",ROUND((H48-G48)*1440,0),"")))</f>
        <v/>
      </c>
      <c r="K48" s="1" t="str">
        <f aca="false">IF(L48="","",IF(M48&lt;&gt;0,NA(),IF(AND(B48=日報!$E$3,F48=日報!$B$3),COUNTIFS($B$8:B48,B48,$F$8:F48,F48),0)))</f>
        <v/>
      </c>
      <c r="L48" s="1" t="str">
        <f aca="false">IF(COUNTA(A48:I48)=0,"",IF(NOT(AND(ISTEXT(A48),LEN(A48)=8,EXACT(LEFT(A48,4),"ACT-"),ISNUMBER(FIND(MID(A48,5,1)&amp;"x","0x1x2x3x4x5x6x7x8x9x")),ISNUMBER(FIND(MID(A48,6,1)&amp;"x","0x1x2x3x4x5x6x7x8x9x")),ISNUMBER(FIND(MID(A48,7,1)&amp;"x","0x1x2x3x4x5x6x7x8x9x")),ISNUMBER(FIND(MID(A48,8,1)&amp;"x","0x1x2x3x4x5x6x7x8x9x")))),"活動IDはACT-と半角数字4桁",IF(COUNTIFS($A$8:$A$57,A48)&gt;1,"活動IDが重複",IF(NOT(AND(ISTEXT(B48),LEN(B48)=8,EXACT(LEFT(B48,4),"STF-"),ISNUMBER(FIND(MID(B48,5,1)&amp;"x","0x1x2x3x4x5x6x7x8x9x")),ISNUMBER(FIND(MID(B48,6,1)&amp;"x","0x1x2x3x4x5x6x7x8x9x")),ISNUMBER(FIND(MID(B48,7,1)&amp;"x","0x1x2x3x4x5x6x7x8x9x")),ISNUMBER(FIND(MID(B48,8,1)&amp;"x","0x1x2x3x4x5x6x7x8x9x")))),"担当IDの形式を確認",IF(COUNTIFS(登録ID!$F$8:$F$27,B48)&lt;&gt;1,"担当が未登録/重複",IF(AND(COUNTA(C48)&gt;0,NOT(AND(ISTEXT(C48),LEN(C48)=8,EXACT(LEFT(C48,4),"CUS-"),ISNUMBER(FIND(MID(C48,5,1)&amp;"x","0x1x2x3x4x5x6x7x8x9x")),ISNUMBER(FIND(MID(C48,6,1)&amp;"x","0x1x2x3x4x5x6x7x8x9x")),ISNUMBER(FIND(MID(C48,7,1)&amp;"x","0x1x2x3x4x5x6x7x8x9x")),ISNUMBER(FIND(MID(C48,8,1)&amp;"x","0x1x2x3x4x5x6x7x8x9x"))))),"顧客IDの形式を確認",IF(AND(COUNTA(C48)&gt;0,COUNTIFS(登録ID!$A$8:$A$57,C48)&lt;&gt;1),"顧客が未登録/重複",IF(NOT(OR(D48="訪問",D48="オンライン",D48="電話",D48="メール",D48="事務",D48="その他")),"活動種別を確認",IF(NOT(OR(E48="実施",E48="中止",E48="未確認")),"実施区分を確認",IF(NOT(IF(ISNUMBER(F48),AND(F48&gt;=43831,F48&lt;73051,F48=INT(F48)),FALSE())),"活動日は時刻なしで必須",IF(NOT(IF(ISNUMBER(I48),AND(I48&gt;=43831,I48&lt;73051,I48=INT(I48)),FALSE())),"記録確認日は時刻なしで必須",IF(OR(F48&gt;I48,I48&gt;日報!$H$3),"活動日≦確認日≦基準日を確認",IF(AND(E48="実施",NOT(AND(IF(ISNUMBER(G48),AND(G48&gt;=43831,G48&lt;73051,ABS(G48*1440-ROUND(G48*1440,0))&lt;0.00001),FALSE()),IF(ISNUMBER(H48),AND(H48&gt;=43831,H48&lt;73051,ABS(H48*1440-ROUND(H48*1440,0))&lt;0.00001),FALSE())))),"実施は分単位の開始/終了日時が必須",IF(AND(E48&lt;&gt;"実施",COUNTA(G48:H48)&gt;0),"中止/未確認の開始/終了は空欄",IF(AND(E48="実施",OR(G48&lt;F48,G48&gt;=F48+1,H48&lt;=G48,H48&gt;F48+1,H48&gt;=I48+1)),"時間の順序・活動日/確認日を確認",IF(AND(E48="実施",COUNTIFS($B$8:$B$57,B48,$E$8:$E$57,"実施",$G$8:$G$57,"&lt;"&amp;H48,$H$8:$H$57,"&gt;"&amp;G48)&gt;1),"同じ担当の実施時間が重複","確認済み"))))))))))))))))</f>
        <v/>
      </c>
      <c r="M48" s="1" t="str">
        <f aca="false">IF(L48="","",IF(L48="確認済み",0,1))</f>
        <v/>
      </c>
      <c r="N48" s="1" t="n">
        <f aca="false">IF(COUNTA(A48:I48)=0,IF(AND(L48="",M48="",J48="",K48=""),0,1),IF(NOT(AND(ISTEXT(L48),L48=IF(COUNTA(A48:I48)=0,"",IF(NOT(AND(ISTEXT(A48),LEN(A48)=8,EXACT(LEFT(A48,4),"ACT-"),ISNUMBER(FIND(MID(A48,5,1)&amp;"x","0x1x2x3x4x5x6x7x8x9x")),ISNUMBER(FIND(MID(A48,6,1)&amp;"x","0x1x2x3x4x5x6x7x8x9x")),ISNUMBER(FIND(MID(A48,7,1)&amp;"x","0x1x2x3x4x5x6x7x8x9x")),ISNUMBER(FIND(MID(A48,8,1)&amp;"x","0x1x2x3x4x5x6x7x8x9x")))),"活動IDはACT-と半角数字4桁",IF(COUNTIFS($A$8:$A$57,A48)&gt;1,"活動IDが重複",IF(NOT(AND(ISTEXT(B48),LEN(B48)=8,EXACT(LEFT(B48,4),"STF-"),ISNUMBER(FIND(MID(B48,5,1)&amp;"x","0x1x2x3x4x5x6x7x8x9x")),ISNUMBER(FIND(MID(B48,6,1)&amp;"x","0x1x2x3x4x5x6x7x8x9x")),ISNUMBER(FIND(MID(B48,7,1)&amp;"x","0x1x2x3x4x5x6x7x8x9x")),ISNUMBER(FIND(MID(B48,8,1)&amp;"x","0x1x2x3x4x5x6x7x8x9x")))),"担当IDの形式を確認",IF(COUNTIFS(登録ID!$F$8:$F$27,B48)&lt;&gt;1,"担当が未登録/重複",IF(AND(COUNTA(C48)&gt;0,NOT(AND(ISTEXT(C48),LEN(C48)=8,EXACT(LEFT(C48,4),"CUS-"),ISNUMBER(FIND(MID(C48,5,1)&amp;"x","0x1x2x3x4x5x6x7x8x9x")),ISNUMBER(FIND(MID(C48,6,1)&amp;"x","0x1x2x3x4x5x6x7x8x9x")),ISNUMBER(FIND(MID(C48,7,1)&amp;"x","0x1x2x3x4x5x6x7x8x9x")),ISNUMBER(FIND(MID(C48,8,1)&amp;"x","0x1x2x3x4x5x6x7x8x9x"))))),"顧客IDの形式を確認",IF(AND(COUNTA(C48)&gt;0,COUNTIFS(登録ID!$A$8:$A$57,C48)&lt;&gt;1),"顧客が未登録/重複",IF(NOT(OR(D48="訪問",D48="オンライン",D48="電話",D48="メール",D48="事務",D48="その他")),"活動種別を確認",IF(NOT(OR(E48="実施",E48="中止",E48="未確認")),"実施区分を確認",IF(NOT(IF(ISNUMBER(F48),AND(F48&gt;=43831,F48&lt;73051,F48=INT(F48)),FALSE())),"活動日は時刻なしで必須",IF(NOT(IF(ISNUMBER(I48),AND(I48&gt;=43831,I48&lt;73051,I48=INT(I48)),FALSE())),"記録確認日は時刻なしで必須",IF(OR(F48&gt;I48,I48&gt;日報!$H$3),"活動日≦確認日≦基準日を確認",IF(AND(E48="実施",NOT(AND(IF(ISNUMBER(G48),AND(G48&gt;=43831,G48&lt;73051,ABS(G48*1440-ROUND(G48*1440,0))&lt;0.00001),FALSE()),IF(ISNUMBER(H48),AND(H48&gt;=43831,H48&lt;73051,ABS(H48*1440-ROUND(H48*1440,0))&lt;0.00001),FALSE())))),"実施は分単位の開始/終了日時が必須",IF(AND(E48&lt;&gt;"実施",COUNTA(G48:H48)&gt;0),"中止/未確認の開始/終了は空欄",IF(AND(E48="実施",OR(G48&lt;F48,G48&gt;=F48+1,H48&lt;=G48,H48&gt;F48+1,H48&gt;=I48+1)),"時間の順序・活動日/確認日を確認",IF(AND(E48="実施",COUNTIFS($B$8:$B$57,B48,$E$8:$E$57,"実施",$G$8:$G$57,"&lt;"&amp;H48,$H$8:$H$57,"&gt;"&amp;G48)&gt;1),"同じ担当の実施時間が重複","確認済み")))))))))))))))),ISNUMBER(M48),M48=IF(L48="確認済み",0,1))),1,IF(M48&lt;&gt;0,0,IF(AND(IF(E48="実施",ISNUMBER(J48),ISTEXT(J48)),J48=IF(E48="実施",ROUND((H48-G48)*1440,0),""),ISNUMBER(K48),K48=IF(AND(B48=日報!$E$3,F48=日報!$B$3),COUNTIFS($B$8:B48,B48,$F$8:F48,F48),0)),0,1))))</f>
        <v>0</v>
      </c>
    </row>
    <row r="49" customFormat="false" ht="30" hidden="false" customHeight="true" outlineLevel="0" collapsed="false">
      <c r="A49" s="4"/>
      <c r="B49" s="4"/>
      <c r="C49" s="4"/>
      <c r="D49" s="12"/>
      <c r="E49" s="12"/>
      <c r="F49" s="3"/>
      <c r="G49" s="13"/>
      <c r="H49" s="13"/>
      <c r="I49" s="3"/>
      <c r="J49" s="1" t="str">
        <f aca="false">IF(L49="","",IF(M49&lt;&gt;0,NA(),IF(E49="実施",ROUND((H49-G49)*1440,0),"")))</f>
        <v/>
      </c>
      <c r="K49" s="1" t="str">
        <f aca="false">IF(L49="","",IF(M49&lt;&gt;0,NA(),IF(AND(B49=日報!$E$3,F49=日報!$B$3),COUNTIFS($B$8:B49,B49,$F$8:F49,F49),0)))</f>
        <v/>
      </c>
      <c r="L49" s="1" t="str">
        <f aca="false">IF(COUNTA(A49:I49)=0,"",IF(NOT(AND(ISTEXT(A49),LEN(A49)=8,EXACT(LEFT(A49,4),"ACT-"),ISNUMBER(FIND(MID(A49,5,1)&amp;"x","0x1x2x3x4x5x6x7x8x9x")),ISNUMBER(FIND(MID(A49,6,1)&amp;"x","0x1x2x3x4x5x6x7x8x9x")),ISNUMBER(FIND(MID(A49,7,1)&amp;"x","0x1x2x3x4x5x6x7x8x9x")),ISNUMBER(FIND(MID(A49,8,1)&amp;"x","0x1x2x3x4x5x6x7x8x9x")))),"活動IDはACT-と半角数字4桁",IF(COUNTIFS($A$8:$A$57,A49)&gt;1,"活動IDが重複",IF(NOT(AND(ISTEXT(B49),LEN(B49)=8,EXACT(LEFT(B49,4),"STF-"),ISNUMBER(FIND(MID(B49,5,1)&amp;"x","0x1x2x3x4x5x6x7x8x9x")),ISNUMBER(FIND(MID(B49,6,1)&amp;"x","0x1x2x3x4x5x6x7x8x9x")),ISNUMBER(FIND(MID(B49,7,1)&amp;"x","0x1x2x3x4x5x6x7x8x9x")),ISNUMBER(FIND(MID(B49,8,1)&amp;"x","0x1x2x3x4x5x6x7x8x9x")))),"担当IDの形式を確認",IF(COUNTIFS(登録ID!$F$8:$F$27,B49)&lt;&gt;1,"担当が未登録/重複",IF(AND(COUNTA(C49)&gt;0,NOT(AND(ISTEXT(C49),LEN(C49)=8,EXACT(LEFT(C49,4),"CUS-"),ISNUMBER(FIND(MID(C49,5,1)&amp;"x","0x1x2x3x4x5x6x7x8x9x")),ISNUMBER(FIND(MID(C49,6,1)&amp;"x","0x1x2x3x4x5x6x7x8x9x")),ISNUMBER(FIND(MID(C49,7,1)&amp;"x","0x1x2x3x4x5x6x7x8x9x")),ISNUMBER(FIND(MID(C49,8,1)&amp;"x","0x1x2x3x4x5x6x7x8x9x"))))),"顧客IDの形式を確認",IF(AND(COUNTA(C49)&gt;0,COUNTIFS(登録ID!$A$8:$A$57,C49)&lt;&gt;1),"顧客が未登録/重複",IF(NOT(OR(D49="訪問",D49="オンライン",D49="電話",D49="メール",D49="事務",D49="その他")),"活動種別を確認",IF(NOT(OR(E49="実施",E49="中止",E49="未確認")),"実施区分を確認",IF(NOT(IF(ISNUMBER(F49),AND(F49&gt;=43831,F49&lt;73051,F49=INT(F49)),FALSE())),"活動日は時刻なしで必須",IF(NOT(IF(ISNUMBER(I49),AND(I49&gt;=43831,I49&lt;73051,I49=INT(I49)),FALSE())),"記録確認日は時刻なしで必須",IF(OR(F49&gt;I49,I49&gt;日報!$H$3),"活動日≦確認日≦基準日を確認",IF(AND(E49="実施",NOT(AND(IF(ISNUMBER(G49),AND(G49&gt;=43831,G49&lt;73051,ABS(G49*1440-ROUND(G49*1440,0))&lt;0.00001),FALSE()),IF(ISNUMBER(H49),AND(H49&gt;=43831,H49&lt;73051,ABS(H49*1440-ROUND(H49*1440,0))&lt;0.00001),FALSE())))),"実施は分単位の開始/終了日時が必須",IF(AND(E49&lt;&gt;"実施",COUNTA(G49:H49)&gt;0),"中止/未確認の開始/終了は空欄",IF(AND(E49="実施",OR(G49&lt;F49,G49&gt;=F49+1,H49&lt;=G49,H49&gt;F49+1,H49&gt;=I49+1)),"時間の順序・活動日/確認日を確認",IF(AND(E49="実施",COUNTIFS($B$8:$B$57,B49,$E$8:$E$57,"実施",$G$8:$G$57,"&lt;"&amp;H49,$H$8:$H$57,"&gt;"&amp;G49)&gt;1),"同じ担当の実施時間が重複","確認済み"))))))))))))))))</f>
        <v/>
      </c>
      <c r="M49" s="1" t="str">
        <f aca="false">IF(L49="","",IF(L49="確認済み",0,1))</f>
        <v/>
      </c>
      <c r="N49" s="1" t="n">
        <f aca="false">IF(COUNTA(A49:I49)=0,IF(AND(L49="",M49="",J49="",K49=""),0,1),IF(NOT(AND(ISTEXT(L49),L49=IF(COUNTA(A49:I49)=0,"",IF(NOT(AND(ISTEXT(A49),LEN(A49)=8,EXACT(LEFT(A49,4),"ACT-"),ISNUMBER(FIND(MID(A49,5,1)&amp;"x","0x1x2x3x4x5x6x7x8x9x")),ISNUMBER(FIND(MID(A49,6,1)&amp;"x","0x1x2x3x4x5x6x7x8x9x")),ISNUMBER(FIND(MID(A49,7,1)&amp;"x","0x1x2x3x4x5x6x7x8x9x")),ISNUMBER(FIND(MID(A49,8,1)&amp;"x","0x1x2x3x4x5x6x7x8x9x")))),"活動IDはACT-と半角数字4桁",IF(COUNTIFS($A$8:$A$57,A49)&gt;1,"活動IDが重複",IF(NOT(AND(ISTEXT(B49),LEN(B49)=8,EXACT(LEFT(B49,4),"STF-"),ISNUMBER(FIND(MID(B49,5,1)&amp;"x","0x1x2x3x4x5x6x7x8x9x")),ISNUMBER(FIND(MID(B49,6,1)&amp;"x","0x1x2x3x4x5x6x7x8x9x")),ISNUMBER(FIND(MID(B49,7,1)&amp;"x","0x1x2x3x4x5x6x7x8x9x")),ISNUMBER(FIND(MID(B49,8,1)&amp;"x","0x1x2x3x4x5x6x7x8x9x")))),"担当IDの形式を確認",IF(COUNTIFS(登録ID!$F$8:$F$27,B49)&lt;&gt;1,"担当が未登録/重複",IF(AND(COUNTA(C49)&gt;0,NOT(AND(ISTEXT(C49),LEN(C49)=8,EXACT(LEFT(C49,4),"CUS-"),ISNUMBER(FIND(MID(C49,5,1)&amp;"x","0x1x2x3x4x5x6x7x8x9x")),ISNUMBER(FIND(MID(C49,6,1)&amp;"x","0x1x2x3x4x5x6x7x8x9x")),ISNUMBER(FIND(MID(C49,7,1)&amp;"x","0x1x2x3x4x5x6x7x8x9x")),ISNUMBER(FIND(MID(C49,8,1)&amp;"x","0x1x2x3x4x5x6x7x8x9x"))))),"顧客IDの形式を確認",IF(AND(COUNTA(C49)&gt;0,COUNTIFS(登録ID!$A$8:$A$57,C49)&lt;&gt;1),"顧客が未登録/重複",IF(NOT(OR(D49="訪問",D49="オンライン",D49="電話",D49="メール",D49="事務",D49="その他")),"活動種別を確認",IF(NOT(OR(E49="実施",E49="中止",E49="未確認")),"実施区分を確認",IF(NOT(IF(ISNUMBER(F49),AND(F49&gt;=43831,F49&lt;73051,F49=INT(F49)),FALSE())),"活動日は時刻なしで必須",IF(NOT(IF(ISNUMBER(I49),AND(I49&gt;=43831,I49&lt;73051,I49=INT(I49)),FALSE())),"記録確認日は時刻なしで必須",IF(OR(F49&gt;I49,I49&gt;日報!$H$3),"活動日≦確認日≦基準日を確認",IF(AND(E49="実施",NOT(AND(IF(ISNUMBER(G49),AND(G49&gt;=43831,G49&lt;73051,ABS(G49*1440-ROUND(G49*1440,0))&lt;0.00001),FALSE()),IF(ISNUMBER(H49),AND(H49&gt;=43831,H49&lt;73051,ABS(H49*1440-ROUND(H49*1440,0))&lt;0.00001),FALSE())))),"実施は分単位の開始/終了日時が必須",IF(AND(E49&lt;&gt;"実施",COUNTA(G49:H49)&gt;0),"中止/未確認の開始/終了は空欄",IF(AND(E49="実施",OR(G49&lt;F49,G49&gt;=F49+1,H49&lt;=G49,H49&gt;F49+1,H49&gt;=I49+1)),"時間の順序・活動日/確認日を確認",IF(AND(E49="実施",COUNTIFS($B$8:$B$57,B49,$E$8:$E$57,"実施",$G$8:$G$57,"&lt;"&amp;H49,$H$8:$H$57,"&gt;"&amp;G49)&gt;1),"同じ担当の実施時間が重複","確認済み")))))))))))))))),ISNUMBER(M49),M49=IF(L49="確認済み",0,1))),1,IF(M49&lt;&gt;0,0,IF(AND(IF(E49="実施",ISNUMBER(J49),ISTEXT(J49)),J49=IF(E49="実施",ROUND((H49-G49)*1440,0),""),ISNUMBER(K49),K49=IF(AND(B49=日報!$E$3,F49=日報!$B$3),COUNTIFS($B$8:B49,B49,$F$8:F49,F49),0)),0,1))))</f>
        <v>0</v>
      </c>
    </row>
    <row r="50" customFormat="false" ht="30" hidden="false" customHeight="true" outlineLevel="0" collapsed="false">
      <c r="A50" s="4"/>
      <c r="B50" s="4"/>
      <c r="C50" s="4"/>
      <c r="D50" s="12"/>
      <c r="E50" s="12"/>
      <c r="F50" s="3"/>
      <c r="G50" s="13"/>
      <c r="H50" s="13"/>
      <c r="I50" s="3"/>
      <c r="J50" s="1" t="str">
        <f aca="false">IF(L50="","",IF(M50&lt;&gt;0,NA(),IF(E50="実施",ROUND((H50-G50)*1440,0),"")))</f>
        <v/>
      </c>
      <c r="K50" s="1" t="str">
        <f aca="false">IF(L50="","",IF(M50&lt;&gt;0,NA(),IF(AND(B50=日報!$E$3,F50=日報!$B$3),COUNTIFS($B$8:B50,B50,$F$8:F50,F50),0)))</f>
        <v/>
      </c>
      <c r="L50" s="1" t="str">
        <f aca="false">IF(COUNTA(A50:I50)=0,"",IF(NOT(AND(ISTEXT(A50),LEN(A50)=8,EXACT(LEFT(A50,4),"ACT-"),ISNUMBER(FIND(MID(A50,5,1)&amp;"x","0x1x2x3x4x5x6x7x8x9x")),ISNUMBER(FIND(MID(A50,6,1)&amp;"x","0x1x2x3x4x5x6x7x8x9x")),ISNUMBER(FIND(MID(A50,7,1)&amp;"x","0x1x2x3x4x5x6x7x8x9x")),ISNUMBER(FIND(MID(A50,8,1)&amp;"x","0x1x2x3x4x5x6x7x8x9x")))),"活動IDはACT-と半角数字4桁",IF(COUNTIFS($A$8:$A$57,A50)&gt;1,"活動IDが重複",IF(NOT(AND(ISTEXT(B50),LEN(B50)=8,EXACT(LEFT(B50,4),"STF-"),ISNUMBER(FIND(MID(B50,5,1)&amp;"x","0x1x2x3x4x5x6x7x8x9x")),ISNUMBER(FIND(MID(B50,6,1)&amp;"x","0x1x2x3x4x5x6x7x8x9x")),ISNUMBER(FIND(MID(B50,7,1)&amp;"x","0x1x2x3x4x5x6x7x8x9x")),ISNUMBER(FIND(MID(B50,8,1)&amp;"x","0x1x2x3x4x5x6x7x8x9x")))),"担当IDの形式を確認",IF(COUNTIFS(登録ID!$F$8:$F$27,B50)&lt;&gt;1,"担当が未登録/重複",IF(AND(COUNTA(C50)&gt;0,NOT(AND(ISTEXT(C50),LEN(C50)=8,EXACT(LEFT(C50,4),"CUS-"),ISNUMBER(FIND(MID(C50,5,1)&amp;"x","0x1x2x3x4x5x6x7x8x9x")),ISNUMBER(FIND(MID(C50,6,1)&amp;"x","0x1x2x3x4x5x6x7x8x9x")),ISNUMBER(FIND(MID(C50,7,1)&amp;"x","0x1x2x3x4x5x6x7x8x9x")),ISNUMBER(FIND(MID(C50,8,1)&amp;"x","0x1x2x3x4x5x6x7x8x9x"))))),"顧客IDの形式を確認",IF(AND(COUNTA(C50)&gt;0,COUNTIFS(登録ID!$A$8:$A$57,C50)&lt;&gt;1),"顧客が未登録/重複",IF(NOT(OR(D50="訪問",D50="オンライン",D50="電話",D50="メール",D50="事務",D50="その他")),"活動種別を確認",IF(NOT(OR(E50="実施",E50="中止",E50="未確認")),"実施区分を確認",IF(NOT(IF(ISNUMBER(F50),AND(F50&gt;=43831,F50&lt;73051,F50=INT(F50)),FALSE())),"活動日は時刻なしで必須",IF(NOT(IF(ISNUMBER(I50),AND(I50&gt;=43831,I50&lt;73051,I50=INT(I50)),FALSE())),"記録確認日は時刻なしで必須",IF(OR(F50&gt;I50,I50&gt;日報!$H$3),"活動日≦確認日≦基準日を確認",IF(AND(E50="実施",NOT(AND(IF(ISNUMBER(G50),AND(G50&gt;=43831,G50&lt;73051,ABS(G50*1440-ROUND(G50*1440,0))&lt;0.00001),FALSE()),IF(ISNUMBER(H50),AND(H50&gt;=43831,H50&lt;73051,ABS(H50*1440-ROUND(H50*1440,0))&lt;0.00001),FALSE())))),"実施は分単位の開始/終了日時が必須",IF(AND(E50&lt;&gt;"実施",COUNTA(G50:H50)&gt;0),"中止/未確認の開始/終了は空欄",IF(AND(E50="実施",OR(G50&lt;F50,G50&gt;=F50+1,H50&lt;=G50,H50&gt;F50+1,H50&gt;=I50+1)),"時間の順序・活動日/確認日を確認",IF(AND(E50="実施",COUNTIFS($B$8:$B$57,B50,$E$8:$E$57,"実施",$G$8:$G$57,"&lt;"&amp;H50,$H$8:$H$57,"&gt;"&amp;G50)&gt;1),"同じ担当の実施時間が重複","確認済み"))))))))))))))))</f>
        <v/>
      </c>
      <c r="M50" s="1" t="str">
        <f aca="false">IF(L50="","",IF(L50="確認済み",0,1))</f>
        <v/>
      </c>
      <c r="N50" s="1" t="n">
        <f aca="false">IF(COUNTA(A50:I50)=0,IF(AND(L50="",M50="",J50="",K50=""),0,1),IF(NOT(AND(ISTEXT(L50),L50=IF(COUNTA(A50:I50)=0,"",IF(NOT(AND(ISTEXT(A50),LEN(A50)=8,EXACT(LEFT(A50,4),"ACT-"),ISNUMBER(FIND(MID(A50,5,1)&amp;"x","0x1x2x3x4x5x6x7x8x9x")),ISNUMBER(FIND(MID(A50,6,1)&amp;"x","0x1x2x3x4x5x6x7x8x9x")),ISNUMBER(FIND(MID(A50,7,1)&amp;"x","0x1x2x3x4x5x6x7x8x9x")),ISNUMBER(FIND(MID(A50,8,1)&amp;"x","0x1x2x3x4x5x6x7x8x9x")))),"活動IDはACT-と半角数字4桁",IF(COUNTIFS($A$8:$A$57,A50)&gt;1,"活動IDが重複",IF(NOT(AND(ISTEXT(B50),LEN(B50)=8,EXACT(LEFT(B50,4),"STF-"),ISNUMBER(FIND(MID(B50,5,1)&amp;"x","0x1x2x3x4x5x6x7x8x9x")),ISNUMBER(FIND(MID(B50,6,1)&amp;"x","0x1x2x3x4x5x6x7x8x9x")),ISNUMBER(FIND(MID(B50,7,1)&amp;"x","0x1x2x3x4x5x6x7x8x9x")),ISNUMBER(FIND(MID(B50,8,1)&amp;"x","0x1x2x3x4x5x6x7x8x9x")))),"担当IDの形式を確認",IF(COUNTIFS(登録ID!$F$8:$F$27,B50)&lt;&gt;1,"担当が未登録/重複",IF(AND(COUNTA(C50)&gt;0,NOT(AND(ISTEXT(C50),LEN(C50)=8,EXACT(LEFT(C50,4),"CUS-"),ISNUMBER(FIND(MID(C50,5,1)&amp;"x","0x1x2x3x4x5x6x7x8x9x")),ISNUMBER(FIND(MID(C50,6,1)&amp;"x","0x1x2x3x4x5x6x7x8x9x")),ISNUMBER(FIND(MID(C50,7,1)&amp;"x","0x1x2x3x4x5x6x7x8x9x")),ISNUMBER(FIND(MID(C50,8,1)&amp;"x","0x1x2x3x4x5x6x7x8x9x"))))),"顧客IDの形式を確認",IF(AND(COUNTA(C50)&gt;0,COUNTIFS(登録ID!$A$8:$A$57,C50)&lt;&gt;1),"顧客が未登録/重複",IF(NOT(OR(D50="訪問",D50="オンライン",D50="電話",D50="メール",D50="事務",D50="その他")),"活動種別を確認",IF(NOT(OR(E50="実施",E50="中止",E50="未確認")),"実施区分を確認",IF(NOT(IF(ISNUMBER(F50),AND(F50&gt;=43831,F50&lt;73051,F50=INT(F50)),FALSE())),"活動日は時刻なしで必須",IF(NOT(IF(ISNUMBER(I50),AND(I50&gt;=43831,I50&lt;73051,I50=INT(I50)),FALSE())),"記録確認日は時刻なしで必須",IF(OR(F50&gt;I50,I50&gt;日報!$H$3),"活動日≦確認日≦基準日を確認",IF(AND(E50="実施",NOT(AND(IF(ISNUMBER(G50),AND(G50&gt;=43831,G50&lt;73051,ABS(G50*1440-ROUND(G50*1440,0))&lt;0.00001),FALSE()),IF(ISNUMBER(H50),AND(H50&gt;=43831,H50&lt;73051,ABS(H50*1440-ROUND(H50*1440,0))&lt;0.00001),FALSE())))),"実施は分単位の開始/終了日時が必須",IF(AND(E50&lt;&gt;"実施",COUNTA(G50:H50)&gt;0),"中止/未確認の開始/終了は空欄",IF(AND(E50="実施",OR(G50&lt;F50,G50&gt;=F50+1,H50&lt;=G50,H50&gt;F50+1,H50&gt;=I50+1)),"時間の順序・活動日/確認日を確認",IF(AND(E50="実施",COUNTIFS($B$8:$B$57,B50,$E$8:$E$57,"実施",$G$8:$G$57,"&lt;"&amp;H50,$H$8:$H$57,"&gt;"&amp;G50)&gt;1),"同じ担当の実施時間が重複","確認済み")))))))))))))))),ISNUMBER(M50),M50=IF(L50="確認済み",0,1))),1,IF(M50&lt;&gt;0,0,IF(AND(IF(E50="実施",ISNUMBER(J50),ISTEXT(J50)),J50=IF(E50="実施",ROUND((H50-G50)*1440,0),""),ISNUMBER(K50),K50=IF(AND(B50=日報!$E$3,F50=日報!$B$3),COUNTIFS($B$8:B50,B50,$F$8:F50,F50),0)),0,1))))</f>
        <v>0</v>
      </c>
    </row>
    <row r="51" customFormat="false" ht="30" hidden="false" customHeight="true" outlineLevel="0" collapsed="false">
      <c r="A51" s="4"/>
      <c r="B51" s="4"/>
      <c r="C51" s="4"/>
      <c r="D51" s="12"/>
      <c r="E51" s="12"/>
      <c r="F51" s="3"/>
      <c r="G51" s="13"/>
      <c r="H51" s="13"/>
      <c r="I51" s="3"/>
      <c r="J51" s="1" t="str">
        <f aca="false">IF(L51="","",IF(M51&lt;&gt;0,NA(),IF(E51="実施",ROUND((H51-G51)*1440,0),"")))</f>
        <v/>
      </c>
      <c r="K51" s="1" t="str">
        <f aca="false">IF(L51="","",IF(M51&lt;&gt;0,NA(),IF(AND(B51=日報!$E$3,F51=日報!$B$3),COUNTIFS($B$8:B51,B51,$F$8:F51,F51),0)))</f>
        <v/>
      </c>
      <c r="L51" s="1" t="str">
        <f aca="false">IF(COUNTA(A51:I51)=0,"",IF(NOT(AND(ISTEXT(A51),LEN(A51)=8,EXACT(LEFT(A51,4),"ACT-"),ISNUMBER(FIND(MID(A51,5,1)&amp;"x","0x1x2x3x4x5x6x7x8x9x")),ISNUMBER(FIND(MID(A51,6,1)&amp;"x","0x1x2x3x4x5x6x7x8x9x")),ISNUMBER(FIND(MID(A51,7,1)&amp;"x","0x1x2x3x4x5x6x7x8x9x")),ISNUMBER(FIND(MID(A51,8,1)&amp;"x","0x1x2x3x4x5x6x7x8x9x")))),"活動IDはACT-と半角数字4桁",IF(COUNTIFS($A$8:$A$57,A51)&gt;1,"活動IDが重複",IF(NOT(AND(ISTEXT(B51),LEN(B51)=8,EXACT(LEFT(B51,4),"STF-"),ISNUMBER(FIND(MID(B51,5,1)&amp;"x","0x1x2x3x4x5x6x7x8x9x")),ISNUMBER(FIND(MID(B51,6,1)&amp;"x","0x1x2x3x4x5x6x7x8x9x")),ISNUMBER(FIND(MID(B51,7,1)&amp;"x","0x1x2x3x4x5x6x7x8x9x")),ISNUMBER(FIND(MID(B51,8,1)&amp;"x","0x1x2x3x4x5x6x7x8x9x")))),"担当IDの形式を確認",IF(COUNTIFS(登録ID!$F$8:$F$27,B51)&lt;&gt;1,"担当が未登録/重複",IF(AND(COUNTA(C51)&gt;0,NOT(AND(ISTEXT(C51),LEN(C51)=8,EXACT(LEFT(C51,4),"CUS-"),ISNUMBER(FIND(MID(C51,5,1)&amp;"x","0x1x2x3x4x5x6x7x8x9x")),ISNUMBER(FIND(MID(C51,6,1)&amp;"x","0x1x2x3x4x5x6x7x8x9x")),ISNUMBER(FIND(MID(C51,7,1)&amp;"x","0x1x2x3x4x5x6x7x8x9x")),ISNUMBER(FIND(MID(C51,8,1)&amp;"x","0x1x2x3x4x5x6x7x8x9x"))))),"顧客IDの形式を確認",IF(AND(COUNTA(C51)&gt;0,COUNTIFS(登録ID!$A$8:$A$57,C51)&lt;&gt;1),"顧客が未登録/重複",IF(NOT(OR(D51="訪問",D51="オンライン",D51="電話",D51="メール",D51="事務",D51="その他")),"活動種別を確認",IF(NOT(OR(E51="実施",E51="中止",E51="未確認")),"実施区分を確認",IF(NOT(IF(ISNUMBER(F51),AND(F51&gt;=43831,F51&lt;73051,F51=INT(F51)),FALSE())),"活動日は時刻なしで必須",IF(NOT(IF(ISNUMBER(I51),AND(I51&gt;=43831,I51&lt;73051,I51=INT(I51)),FALSE())),"記録確認日は時刻なしで必須",IF(OR(F51&gt;I51,I51&gt;日報!$H$3),"活動日≦確認日≦基準日を確認",IF(AND(E51="実施",NOT(AND(IF(ISNUMBER(G51),AND(G51&gt;=43831,G51&lt;73051,ABS(G51*1440-ROUND(G51*1440,0))&lt;0.00001),FALSE()),IF(ISNUMBER(H51),AND(H51&gt;=43831,H51&lt;73051,ABS(H51*1440-ROUND(H51*1440,0))&lt;0.00001),FALSE())))),"実施は分単位の開始/終了日時が必須",IF(AND(E51&lt;&gt;"実施",COUNTA(G51:H51)&gt;0),"中止/未確認の開始/終了は空欄",IF(AND(E51="実施",OR(G51&lt;F51,G51&gt;=F51+1,H51&lt;=G51,H51&gt;F51+1,H51&gt;=I51+1)),"時間の順序・活動日/確認日を確認",IF(AND(E51="実施",COUNTIFS($B$8:$B$57,B51,$E$8:$E$57,"実施",$G$8:$G$57,"&lt;"&amp;H51,$H$8:$H$57,"&gt;"&amp;G51)&gt;1),"同じ担当の実施時間が重複","確認済み"))))))))))))))))</f>
        <v/>
      </c>
      <c r="M51" s="1" t="str">
        <f aca="false">IF(L51="","",IF(L51="確認済み",0,1))</f>
        <v/>
      </c>
      <c r="N51" s="1" t="n">
        <f aca="false">IF(COUNTA(A51:I51)=0,IF(AND(L51="",M51="",J51="",K51=""),0,1),IF(NOT(AND(ISTEXT(L51),L51=IF(COUNTA(A51:I51)=0,"",IF(NOT(AND(ISTEXT(A51),LEN(A51)=8,EXACT(LEFT(A51,4),"ACT-"),ISNUMBER(FIND(MID(A51,5,1)&amp;"x","0x1x2x3x4x5x6x7x8x9x")),ISNUMBER(FIND(MID(A51,6,1)&amp;"x","0x1x2x3x4x5x6x7x8x9x")),ISNUMBER(FIND(MID(A51,7,1)&amp;"x","0x1x2x3x4x5x6x7x8x9x")),ISNUMBER(FIND(MID(A51,8,1)&amp;"x","0x1x2x3x4x5x6x7x8x9x")))),"活動IDはACT-と半角数字4桁",IF(COUNTIFS($A$8:$A$57,A51)&gt;1,"活動IDが重複",IF(NOT(AND(ISTEXT(B51),LEN(B51)=8,EXACT(LEFT(B51,4),"STF-"),ISNUMBER(FIND(MID(B51,5,1)&amp;"x","0x1x2x3x4x5x6x7x8x9x")),ISNUMBER(FIND(MID(B51,6,1)&amp;"x","0x1x2x3x4x5x6x7x8x9x")),ISNUMBER(FIND(MID(B51,7,1)&amp;"x","0x1x2x3x4x5x6x7x8x9x")),ISNUMBER(FIND(MID(B51,8,1)&amp;"x","0x1x2x3x4x5x6x7x8x9x")))),"担当IDの形式を確認",IF(COUNTIFS(登録ID!$F$8:$F$27,B51)&lt;&gt;1,"担当が未登録/重複",IF(AND(COUNTA(C51)&gt;0,NOT(AND(ISTEXT(C51),LEN(C51)=8,EXACT(LEFT(C51,4),"CUS-"),ISNUMBER(FIND(MID(C51,5,1)&amp;"x","0x1x2x3x4x5x6x7x8x9x")),ISNUMBER(FIND(MID(C51,6,1)&amp;"x","0x1x2x3x4x5x6x7x8x9x")),ISNUMBER(FIND(MID(C51,7,1)&amp;"x","0x1x2x3x4x5x6x7x8x9x")),ISNUMBER(FIND(MID(C51,8,1)&amp;"x","0x1x2x3x4x5x6x7x8x9x"))))),"顧客IDの形式を確認",IF(AND(COUNTA(C51)&gt;0,COUNTIFS(登録ID!$A$8:$A$57,C51)&lt;&gt;1),"顧客が未登録/重複",IF(NOT(OR(D51="訪問",D51="オンライン",D51="電話",D51="メール",D51="事務",D51="その他")),"活動種別を確認",IF(NOT(OR(E51="実施",E51="中止",E51="未確認")),"実施区分を確認",IF(NOT(IF(ISNUMBER(F51),AND(F51&gt;=43831,F51&lt;73051,F51=INT(F51)),FALSE())),"活動日は時刻なしで必須",IF(NOT(IF(ISNUMBER(I51),AND(I51&gt;=43831,I51&lt;73051,I51=INT(I51)),FALSE())),"記録確認日は時刻なしで必須",IF(OR(F51&gt;I51,I51&gt;日報!$H$3),"活動日≦確認日≦基準日を確認",IF(AND(E51="実施",NOT(AND(IF(ISNUMBER(G51),AND(G51&gt;=43831,G51&lt;73051,ABS(G51*1440-ROUND(G51*1440,0))&lt;0.00001),FALSE()),IF(ISNUMBER(H51),AND(H51&gt;=43831,H51&lt;73051,ABS(H51*1440-ROUND(H51*1440,0))&lt;0.00001),FALSE())))),"実施は分単位の開始/終了日時が必須",IF(AND(E51&lt;&gt;"実施",COUNTA(G51:H51)&gt;0),"中止/未確認の開始/終了は空欄",IF(AND(E51="実施",OR(G51&lt;F51,G51&gt;=F51+1,H51&lt;=G51,H51&gt;F51+1,H51&gt;=I51+1)),"時間の順序・活動日/確認日を確認",IF(AND(E51="実施",COUNTIFS($B$8:$B$57,B51,$E$8:$E$57,"実施",$G$8:$G$57,"&lt;"&amp;H51,$H$8:$H$57,"&gt;"&amp;G51)&gt;1),"同じ担当の実施時間が重複","確認済み")))))))))))))))),ISNUMBER(M51),M51=IF(L51="確認済み",0,1))),1,IF(M51&lt;&gt;0,0,IF(AND(IF(E51="実施",ISNUMBER(J51),ISTEXT(J51)),J51=IF(E51="実施",ROUND((H51-G51)*1440,0),""),ISNUMBER(K51),K51=IF(AND(B51=日報!$E$3,F51=日報!$B$3),COUNTIFS($B$8:B51,B51,$F$8:F51,F51),0)),0,1))))</f>
        <v>0</v>
      </c>
    </row>
    <row r="52" customFormat="false" ht="30" hidden="false" customHeight="true" outlineLevel="0" collapsed="false">
      <c r="A52" s="4"/>
      <c r="B52" s="4"/>
      <c r="C52" s="4"/>
      <c r="D52" s="12"/>
      <c r="E52" s="12"/>
      <c r="F52" s="3"/>
      <c r="G52" s="13"/>
      <c r="H52" s="13"/>
      <c r="I52" s="3"/>
      <c r="J52" s="1" t="str">
        <f aca="false">IF(L52="","",IF(M52&lt;&gt;0,NA(),IF(E52="実施",ROUND((H52-G52)*1440,0),"")))</f>
        <v/>
      </c>
      <c r="K52" s="1" t="str">
        <f aca="false">IF(L52="","",IF(M52&lt;&gt;0,NA(),IF(AND(B52=日報!$E$3,F52=日報!$B$3),COUNTIFS($B$8:B52,B52,$F$8:F52,F52),0)))</f>
        <v/>
      </c>
      <c r="L52" s="1" t="str">
        <f aca="false">IF(COUNTA(A52:I52)=0,"",IF(NOT(AND(ISTEXT(A52),LEN(A52)=8,EXACT(LEFT(A52,4),"ACT-"),ISNUMBER(FIND(MID(A52,5,1)&amp;"x","0x1x2x3x4x5x6x7x8x9x")),ISNUMBER(FIND(MID(A52,6,1)&amp;"x","0x1x2x3x4x5x6x7x8x9x")),ISNUMBER(FIND(MID(A52,7,1)&amp;"x","0x1x2x3x4x5x6x7x8x9x")),ISNUMBER(FIND(MID(A52,8,1)&amp;"x","0x1x2x3x4x5x6x7x8x9x")))),"活動IDはACT-と半角数字4桁",IF(COUNTIFS($A$8:$A$57,A52)&gt;1,"活動IDが重複",IF(NOT(AND(ISTEXT(B52),LEN(B52)=8,EXACT(LEFT(B52,4),"STF-"),ISNUMBER(FIND(MID(B52,5,1)&amp;"x","0x1x2x3x4x5x6x7x8x9x")),ISNUMBER(FIND(MID(B52,6,1)&amp;"x","0x1x2x3x4x5x6x7x8x9x")),ISNUMBER(FIND(MID(B52,7,1)&amp;"x","0x1x2x3x4x5x6x7x8x9x")),ISNUMBER(FIND(MID(B52,8,1)&amp;"x","0x1x2x3x4x5x6x7x8x9x")))),"担当IDの形式を確認",IF(COUNTIFS(登録ID!$F$8:$F$27,B52)&lt;&gt;1,"担当が未登録/重複",IF(AND(COUNTA(C52)&gt;0,NOT(AND(ISTEXT(C52),LEN(C52)=8,EXACT(LEFT(C52,4),"CUS-"),ISNUMBER(FIND(MID(C52,5,1)&amp;"x","0x1x2x3x4x5x6x7x8x9x")),ISNUMBER(FIND(MID(C52,6,1)&amp;"x","0x1x2x3x4x5x6x7x8x9x")),ISNUMBER(FIND(MID(C52,7,1)&amp;"x","0x1x2x3x4x5x6x7x8x9x")),ISNUMBER(FIND(MID(C52,8,1)&amp;"x","0x1x2x3x4x5x6x7x8x9x"))))),"顧客IDの形式を確認",IF(AND(COUNTA(C52)&gt;0,COUNTIFS(登録ID!$A$8:$A$57,C52)&lt;&gt;1),"顧客が未登録/重複",IF(NOT(OR(D52="訪問",D52="オンライン",D52="電話",D52="メール",D52="事務",D52="その他")),"活動種別を確認",IF(NOT(OR(E52="実施",E52="中止",E52="未確認")),"実施区分を確認",IF(NOT(IF(ISNUMBER(F52),AND(F52&gt;=43831,F52&lt;73051,F52=INT(F52)),FALSE())),"活動日は時刻なしで必須",IF(NOT(IF(ISNUMBER(I52),AND(I52&gt;=43831,I52&lt;73051,I52=INT(I52)),FALSE())),"記録確認日は時刻なしで必須",IF(OR(F52&gt;I52,I52&gt;日報!$H$3),"活動日≦確認日≦基準日を確認",IF(AND(E52="実施",NOT(AND(IF(ISNUMBER(G52),AND(G52&gt;=43831,G52&lt;73051,ABS(G52*1440-ROUND(G52*1440,0))&lt;0.00001),FALSE()),IF(ISNUMBER(H52),AND(H52&gt;=43831,H52&lt;73051,ABS(H52*1440-ROUND(H52*1440,0))&lt;0.00001),FALSE())))),"実施は分単位の開始/終了日時が必須",IF(AND(E52&lt;&gt;"実施",COUNTA(G52:H52)&gt;0),"中止/未確認の開始/終了は空欄",IF(AND(E52="実施",OR(G52&lt;F52,G52&gt;=F52+1,H52&lt;=G52,H52&gt;F52+1,H52&gt;=I52+1)),"時間の順序・活動日/確認日を確認",IF(AND(E52="実施",COUNTIFS($B$8:$B$57,B52,$E$8:$E$57,"実施",$G$8:$G$57,"&lt;"&amp;H52,$H$8:$H$57,"&gt;"&amp;G52)&gt;1),"同じ担当の実施時間が重複","確認済み"))))))))))))))))</f>
        <v/>
      </c>
      <c r="M52" s="1" t="str">
        <f aca="false">IF(L52="","",IF(L52="確認済み",0,1))</f>
        <v/>
      </c>
      <c r="N52" s="1" t="n">
        <f aca="false">IF(COUNTA(A52:I52)=0,IF(AND(L52="",M52="",J52="",K52=""),0,1),IF(NOT(AND(ISTEXT(L52),L52=IF(COUNTA(A52:I52)=0,"",IF(NOT(AND(ISTEXT(A52),LEN(A52)=8,EXACT(LEFT(A52,4),"ACT-"),ISNUMBER(FIND(MID(A52,5,1)&amp;"x","0x1x2x3x4x5x6x7x8x9x")),ISNUMBER(FIND(MID(A52,6,1)&amp;"x","0x1x2x3x4x5x6x7x8x9x")),ISNUMBER(FIND(MID(A52,7,1)&amp;"x","0x1x2x3x4x5x6x7x8x9x")),ISNUMBER(FIND(MID(A52,8,1)&amp;"x","0x1x2x3x4x5x6x7x8x9x")))),"活動IDはACT-と半角数字4桁",IF(COUNTIFS($A$8:$A$57,A52)&gt;1,"活動IDが重複",IF(NOT(AND(ISTEXT(B52),LEN(B52)=8,EXACT(LEFT(B52,4),"STF-"),ISNUMBER(FIND(MID(B52,5,1)&amp;"x","0x1x2x3x4x5x6x7x8x9x")),ISNUMBER(FIND(MID(B52,6,1)&amp;"x","0x1x2x3x4x5x6x7x8x9x")),ISNUMBER(FIND(MID(B52,7,1)&amp;"x","0x1x2x3x4x5x6x7x8x9x")),ISNUMBER(FIND(MID(B52,8,1)&amp;"x","0x1x2x3x4x5x6x7x8x9x")))),"担当IDの形式を確認",IF(COUNTIFS(登録ID!$F$8:$F$27,B52)&lt;&gt;1,"担当が未登録/重複",IF(AND(COUNTA(C52)&gt;0,NOT(AND(ISTEXT(C52),LEN(C52)=8,EXACT(LEFT(C52,4),"CUS-"),ISNUMBER(FIND(MID(C52,5,1)&amp;"x","0x1x2x3x4x5x6x7x8x9x")),ISNUMBER(FIND(MID(C52,6,1)&amp;"x","0x1x2x3x4x5x6x7x8x9x")),ISNUMBER(FIND(MID(C52,7,1)&amp;"x","0x1x2x3x4x5x6x7x8x9x")),ISNUMBER(FIND(MID(C52,8,1)&amp;"x","0x1x2x3x4x5x6x7x8x9x"))))),"顧客IDの形式を確認",IF(AND(COUNTA(C52)&gt;0,COUNTIFS(登録ID!$A$8:$A$57,C52)&lt;&gt;1),"顧客が未登録/重複",IF(NOT(OR(D52="訪問",D52="オンライン",D52="電話",D52="メール",D52="事務",D52="その他")),"活動種別を確認",IF(NOT(OR(E52="実施",E52="中止",E52="未確認")),"実施区分を確認",IF(NOT(IF(ISNUMBER(F52),AND(F52&gt;=43831,F52&lt;73051,F52=INT(F52)),FALSE())),"活動日は時刻なしで必須",IF(NOT(IF(ISNUMBER(I52),AND(I52&gt;=43831,I52&lt;73051,I52=INT(I52)),FALSE())),"記録確認日は時刻なしで必須",IF(OR(F52&gt;I52,I52&gt;日報!$H$3),"活動日≦確認日≦基準日を確認",IF(AND(E52="実施",NOT(AND(IF(ISNUMBER(G52),AND(G52&gt;=43831,G52&lt;73051,ABS(G52*1440-ROUND(G52*1440,0))&lt;0.00001),FALSE()),IF(ISNUMBER(H52),AND(H52&gt;=43831,H52&lt;73051,ABS(H52*1440-ROUND(H52*1440,0))&lt;0.00001),FALSE())))),"実施は分単位の開始/終了日時が必須",IF(AND(E52&lt;&gt;"実施",COUNTA(G52:H52)&gt;0),"中止/未確認の開始/終了は空欄",IF(AND(E52="実施",OR(G52&lt;F52,G52&gt;=F52+1,H52&lt;=G52,H52&gt;F52+1,H52&gt;=I52+1)),"時間の順序・活動日/確認日を確認",IF(AND(E52="実施",COUNTIFS($B$8:$B$57,B52,$E$8:$E$57,"実施",$G$8:$G$57,"&lt;"&amp;H52,$H$8:$H$57,"&gt;"&amp;G52)&gt;1),"同じ担当の実施時間が重複","確認済み")))))))))))))))),ISNUMBER(M52),M52=IF(L52="確認済み",0,1))),1,IF(M52&lt;&gt;0,0,IF(AND(IF(E52="実施",ISNUMBER(J52),ISTEXT(J52)),J52=IF(E52="実施",ROUND((H52-G52)*1440,0),""),ISNUMBER(K52),K52=IF(AND(B52=日報!$E$3,F52=日報!$B$3),COUNTIFS($B$8:B52,B52,$F$8:F52,F52),0)),0,1))))</f>
        <v>0</v>
      </c>
    </row>
    <row r="53" customFormat="false" ht="30" hidden="false" customHeight="true" outlineLevel="0" collapsed="false">
      <c r="A53" s="4"/>
      <c r="B53" s="4"/>
      <c r="C53" s="4"/>
      <c r="D53" s="12"/>
      <c r="E53" s="12"/>
      <c r="F53" s="3"/>
      <c r="G53" s="13"/>
      <c r="H53" s="13"/>
      <c r="I53" s="3"/>
      <c r="J53" s="1" t="str">
        <f aca="false">IF(L53="","",IF(M53&lt;&gt;0,NA(),IF(E53="実施",ROUND((H53-G53)*1440,0),"")))</f>
        <v/>
      </c>
      <c r="K53" s="1" t="str">
        <f aca="false">IF(L53="","",IF(M53&lt;&gt;0,NA(),IF(AND(B53=日報!$E$3,F53=日報!$B$3),COUNTIFS($B$8:B53,B53,$F$8:F53,F53),0)))</f>
        <v/>
      </c>
      <c r="L53" s="1" t="str">
        <f aca="false">IF(COUNTA(A53:I53)=0,"",IF(NOT(AND(ISTEXT(A53),LEN(A53)=8,EXACT(LEFT(A53,4),"ACT-"),ISNUMBER(FIND(MID(A53,5,1)&amp;"x","0x1x2x3x4x5x6x7x8x9x")),ISNUMBER(FIND(MID(A53,6,1)&amp;"x","0x1x2x3x4x5x6x7x8x9x")),ISNUMBER(FIND(MID(A53,7,1)&amp;"x","0x1x2x3x4x5x6x7x8x9x")),ISNUMBER(FIND(MID(A53,8,1)&amp;"x","0x1x2x3x4x5x6x7x8x9x")))),"活動IDはACT-と半角数字4桁",IF(COUNTIFS($A$8:$A$57,A53)&gt;1,"活動IDが重複",IF(NOT(AND(ISTEXT(B53),LEN(B53)=8,EXACT(LEFT(B53,4),"STF-"),ISNUMBER(FIND(MID(B53,5,1)&amp;"x","0x1x2x3x4x5x6x7x8x9x")),ISNUMBER(FIND(MID(B53,6,1)&amp;"x","0x1x2x3x4x5x6x7x8x9x")),ISNUMBER(FIND(MID(B53,7,1)&amp;"x","0x1x2x3x4x5x6x7x8x9x")),ISNUMBER(FIND(MID(B53,8,1)&amp;"x","0x1x2x3x4x5x6x7x8x9x")))),"担当IDの形式を確認",IF(COUNTIFS(登録ID!$F$8:$F$27,B53)&lt;&gt;1,"担当が未登録/重複",IF(AND(COUNTA(C53)&gt;0,NOT(AND(ISTEXT(C53),LEN(C53)=8,EXACT(LEFT(C53,4),"CUS-"),ISNUMBER(FIND(MID(C53,5,1)&amp;"x","0x1x2x3x4x5x6x7x8x9x")),ISNUMBER(FIND(MID(C53,6,1)&amp;"x","0x1x2x3x4x5x6x7x8x9x")),ISNUMBER(FIND(MID(C53,7,1)&amp;"x","0x1x2x3x4x5x6x7x8x9x")),ISNUMBER(FIND(MID(C53,8,1)&amp;"x","0x1x2x3x4x5x6x7x8x9x"))))),"顧客IDの形式を確認",IF(AND(COUNTA(C53)&gt;0,COUNTIFS(登録ID!$A$8:$A$57,C53)&lt;&gt;1),"顧客が未登録/重複",IF(NOT(OR(D53="訪問",D53="オンライン",D53="電話",D53="メール",D53="事務",D53="その他")),"活動種別を確認",IF(NOT(OR(E53="実施",E53="中止",E53="未確認")),"実施区分を確認",IF(NOT(IF(ISNUMBER(F53),AND(F53&gt;=43831,F53&lt;73051,F53=INT(F53)),FALSE())),"活動日は時刻なしで必須",IF(NOT(IF(ISNUMBER(I53),AND(I53&gt;=43831,I53&lt;73051,I53=INT(I53)),FALSE())),"記録確認日は時刻なしで必須",IF(OR(F53&gt;I53,I53&gt;日報!$H$3),"活動日≦確認日≦基準日を確認",IF(AND(E53="実施",NOT(AND(IF(ISNUMBER(G53),AND(G53&gt;=43831,G53&lt;73051,ABS(G53*1440-ROUND(G53*1440,0))&lt;0.00001),FALSE()),IF(ISNUMBER(H53),AND(H53&gt;=43831,H53&lt;73051,ABS(H53*1440-ROUND(H53*1440,0))&lt;0.00001),FALSE())))),"実施は分単位の開始/終了日時が必須",IF(AND(E53&lt;&gt;"実施",COUNTA(G53:H53)&gt;0),"中止/未確認の開始/終了は空欄",IF(AND(E53="実施",OR(G53&lt;F53,G53&gt;=F53+1,H53&lt;=G53,H53&gt;F53+1,H53&gt;=I53+1)),"時間の順序・活動日/確認日を確認",IF(AND(E53="実施",COUNTIFS($B$8:$B$57,B53,$E$8:$E$57,"実施",$G$8:$G$57,"&lt;"&amp;H53,$H$8:$H$57,"&gt;"&amp;G53)&gt;1),"同じ担当の実施時間が重複","確認済み"))))))))))))))))</f>
        <v/>
      </c>
      <c r="M53" s="1" t="str">
        <f aca="false">IF(L53="","",IF(L53="確認済み",0,1))</f>
        <v/>
      </c>
      <c r="N53" s="1" t="n">
        <f aca="false">IF(COUNTA(A53:I53)=0,IF(AND(L53="",M53="",J53="",K53=""),0,1),IF(NOT(AND(ISTEXT(L53),L53=IF(COUNTA(A53:I53)=0,"",IF(NOT(AND(ISTEXT(A53),LEN(A53)=8,EXACT(LEFT(A53,4),"ACT-"),ISNUMBER(FIND(MID(A53,5,1)&amp;"x","0x1x2x3x4x5x6x7x8x9x")),ISNUMBER(FIND(MID(A53,6,1)&amp;"x","0x1x2x3x4x5x6x7x8x9x")),ISNUMBER(FIND(MID(A53,7,1)&amp;"x","0x1x2x3x4x5x6x7x8x9x")),ISNUMBER(FIND(MID(A53,8,1)&amp;"x","0x1x2x3x4x5x6x7x8x9x")))),"活動IDはACT-と半角数字4桁",IF(COUNTIFS($A$8:$A$57,A53)&gt;1,"活動IDが重複",IF(NOT(AND(ISTEXT(B53),LEN(B53)=8,EXACT(LEFT(B53,4),"STF-"),ISNUMBER(FIND(MID(B53,5,1)&amp;"x","0x1x2x3x4x5x6x7x8x9x")),ISNUMBER(FIND(MID(B53,6,1)&amp;"x","0x1x2x3x4x5x6x7x8x9x")),ISNUMBER(FIND(MID(B53,7,1)&amp;"x","0x1x2x3x4x5x6x7x8x9x")),ISNUMBER(FIND(MID(B53,8,1)&amp;"x","0x1x2x3x4x5x6x7x8x9x")))),"担当IDの形式を確認",IF(COUNTIFS(登録ID!$F$8:$F$27,B53)&lt;&gt;1,"担当が未登録/重複",IF(AND(COUNTA(C53)&gt;0,NOT(AND(ISTEXT(C53),LEN(C53)=8,EXACT(LEFT(C53,4),"CUS-"),ISNUMBER(FIND(MID(C53,5,1)&amp;"x","0x1x2x3x4x5x6x7x8x9x")),ISNUMBER(FIND(MID(C53,6,1)&amp;"x","0x1x2x3x4x5x6x7x8x9x")),ISNUMBER(FIND(MID(C53,7,1)&amp;"x","0x1x2x3x4x5x6x7x8x9x")),ISNUMBER(FIND(MID(C53,8,1)&amp;"x","0x1x2x3x4x5x6x7x8x9x"))))),"顧客IDの形式を確認",IF(AND(COUNTA(C53)&gt;0,COUNTIFS(登録ID!$A$8:$A$57,C53)&lt;&gt;1),"顧客が未登録/重複",IF(NOT(OR(D53="訪問",D53="オンライン",D53="電話",D53="メール",D53="事務",D53="その他")),"活動種別を確認",IF(NOT(OR(E53="実施",E53="中止",E53="未確認")),"実施区分を確認",IF(NOT(IF(ISNUMBER(F53),AND(F53&gt;=43831,F53&lt;73051,F53=INT(F53)),FALSE())),"活動日は時刻なしで必須",IF(NOT(IF(ISNUMBER(I53),AND(I53&gt;=43831,I53&lt;73051,I53=INT(I53)),FALSE())),"記録確認日は時刻なしで必須",IF(OR(F53&gt;I53,I53&gt;日報!$H$3),"活動日≦確認日≦基準日を確認",IF(AND(E53="実施",NOT(AND(IF(ISNUMBER(G53),AND(G53&gt;=43831,G53&lt;73051,ABS(G53*1440-ROUND(G53*1440,0))&lt;0.00001),FALSE()),IF(ISNUMBER(H53),AND(H53&gt;=43831,H53&lt;73051,ABS(H53*1440-ROUND(H53*1440,0))&lt;0.00001),FALSE())))),"実施は分単位の開始/終了日時が必須",IF(AND(E53&lt;&gt;"実施",COUNTA(G53:H53)&gt;0),"中止/未確認の開始/終了は空欄",IF(AND(E53="実施",OR(G53&lt;F53,G53&gt;=F53+1,H53&lt;=G53,H53&gt;F53+1,H53&gt;=I53+1)),"時間の順序・活動日/確認日を確認",IF(AND(E53="実施",COUNTIFS($B$8:$B$57,B53,$E$8:$E$57,"実施",$G$8:$G$57,"&lt;"&amp;H53,$H$8:$H$57,"&gt;"&amp;G53)&gt;1),"同じ担当の実施時間が重複","確認済み")))))))))))))))),ISNUMBER(M53),M53=IF(L53="確認済み",0,1))),1,IF(M53&lt;&gt;0,0,IF(AND(IF(E53="実施",ISNUMBER(J53),ISTEXT(J53)),J53=IF(E53="実施",ROUND((H53-G53)*1440,0),""),ISNUMBER(K53),K53=IF(AND(B53=日報!$E$3,F53=日報!$B$3),COUNTIFS($B$8:B53,B53,$F$8:F53,F53),0)),0,1))))</f>
        <v>0</v>
      </c>
    </row>
    <row r="54" customFormat="false" ht="30" hidden="false" customHeight="true" outlineLevel="0" collapsed="false">
      <c r="A54" s="4"/>
      <c r="B54" s="4"/>
      <c r="C54" s="4"/>
      <c r="D54" s="12"/>
      <c r="E54" s="12"/>
      <c r="F54" s="3"/>
      <c r="G54" s="13"/>
      <c r="H54" s="13"/>
      <c r="I54" s="3"/>
      <c r="J54" s="1" t="str">
        <f aca="false">IF(L54="","",IF(M54&lt;&gt;0,NA(),IF(E54="実施",ROUND((H54-G54)*1440,0),"")))</f>
        <v/>
      </c>
      <c r="K54" s="1" t="str">
        <f aca="false">IF(L54="","",IF(M54&lt;&gt;0,NA(),IF(AND(B54=日報!$E$3,F54=日報!$B$3),COUNTIFS($B$8:B54,B54,$F$8:F54,F54),0)))</f>
        <v/>
      </c>
      <c r="L54" s="1" t="str">
        <f aca="false">IF(COUNTA(A54:I54)=0,"",IF(NOT(AND(ISTEXT(A54),LEN(A54)=8,EXACT(LEFT(A54,4),"ACT-"),ISNUMBER(FIND(MID(A54,5,1)&amp;"x","0x1x2x3x4x5x6x7x8x9x")),ISNUMBER(FIND(MID(A54,6,1)&amp;"x","0x1x2x3x4x5x6x7x8x9x")),ISNUMBER(FIND(MID(A54,7,1)&amp;"x","0x1x2x3x4x5x6x7x8x9x")),ISNUMBER(FIND(MID(A54,8,1)&amp;"x","0x1x2x3x4x5x6x7x8x9x")))),"活動IDはACT-と半角数字4桁",IF(COUNTIFS($A$8:$A$57,A54)&gt;1,"活動IDが重複",IF(NOT(AND(ISTEXT(B54),LEN(B54)=8,EXACT(LEFT(B54,4),"STF-"),ISNUMBER(FIND(MID(B54,5,1)&amp;"x","0x1x2x3x4x5x6x7x8x9x")),ISNUMBER(FIND(MID(B54,6,1)&amp;"x","0x1x2x3x4x5x6x7x8x9x")),ISNUMBER(FIND(MID(B54,7,1)&amp;"x","0x1x2x3x4x5x6x7x8x9x")),ISNUMBER(FIND(MID(B54,8,1)&amp;"x","0x1x2x3x4x5x6x7x8x9x")))),"担当IDの形式を確認",IF(COUNTIFS(登録ID!$F$8:$F$27,B54)&lt;&gt;1,"担当が未登録/重複",IF(AND(COUNTA(C54)&gt;0,NOT(AND(ISTEXT(C54),LEN(C54)=8,EXACT(LEFT(C54,4),"CUS-"),ISNUMBER(FIND(MID(C54,5,1)&amp;"x","0x1x2x3x4x5x6x7x8x9x")),ISNUMBER(FIND(MID(C54,6,1)&amp;"x","0x1x2x3x4x5x6x7x8x9x")),ISNUMBER(FIND(MID(C54,7,1)&amp;"x","0x1x2x3x4x5x6x7x8x9x")),ISNUMBER(FIND(MID(C54,8,1)&amp;"x","0x1x2x3x4x5x6x7x8x9x"))))),"顧客IDの形式を確認",IF(AND(COUNTA(C54)&gt;0,COUNTIFS(登録ID!$A$8:$A$57,C54)&lt;&gt;1),"顧客が未登録/重複",IF(NOT(OR(D54="訪問",D54="オンライン",D54="電話",D54="メール",D54="事務",D54="その他")),"活動種別を確認",IF(NOT(OR(E54="実施",E54="中止",E54="未確認")),"実施区分を確認",IF(NOT(IF(ISNUMBER(F54),AND(F54&gt;=43831,F54&lt;73051,F54=INT(F54)),FALSE())),"活動日は時刻なしで必須",IF(NOT(IF(ISNUMBER(I54),AND(I54&gt;=43831,I54&lt;73051,I54=INT(I54)),FALSE())),"記録確認日は時刻なしで必須",IF(OR(F54&gt;I54,I54&gt;日報!$H$3),"活動日≦確認日≦基準日を確認",IF(AND(E54="実施",NOT(AND(IF(ISNUMBER(G54),AND(G54&gt;=43831,G54&lt;73051,ABS(G54*1440-ROUND(G54*1440,0))&lt;0.00001),FALSE()),IF(ISNUMBER(H54),AND(H54&gt;=43831,H54&lt;73051,ABS(H54*1440-ROUND(H54*1440,0))&lt;0.00001),FALSE())))),"実施は分単位の開始/終了日時が必須",IF(AND(E54&lt;&gt;"実施",COUNTA(G54:H54)&gt;0),"中止/未確認の開始/終了は空欄",IF(AND(E54="実施",OR(G54&lt;F54,G54&gt;=F54+1,H54&lt;=G54,H54&gt;F54+1,H54&gt;=I54+1)),"時間の順序・活動日/確認日を確認",IF(AND(E54="実施",COUNTIFS($B$8:$B$57,B54,$E$8:$E$57,"実施",$G$8:$G$57,"&lt;"&amp;H54,$H$8:$H$57,"&gt;"&amp;G54)&gt;1),"同じ担当の実施時間が重複","確認済み"))))))))))))))))</f>
        <v/>
      </c>
      <c r="M54" s="1" t="str">
        <f aca="false">IF(L54="","",IF(L54="確認済み",0,1))</f>
        <v/>
      </c>
      <c r="N54" s="1" t="n">
        <f aca="false">IF(COUNTA(A54:I54)=0,IF(AND(L54="",M54="",J54="",K54=""),0,1),IF(NOT(AND(ISTEXT(L54),L54=IF(COUNTA(A54:I54)=0,"",IF(NOT(AND(ISTEXT(A54),LEN(A54)=8,EXACT(LEFT(A54,4),"ACT-"),ISNUMBER(FIND(MID(A54,5,1)&amp;"x","0x1x2x3x4x5x6x7x8x9x")),ISNUMBER(FIND(MID(A54,6,1)&amp;"x","0x1x2x3x4x5x6x7x8x9x")),ISNUMBER(FIND(MID(A54,7,1)&amp;"x","0x1x2x3x4x5x6x7x8x9x")),ISNUMBER(FIND(MID(A54,8,1)&amp;"x","0x1x2x3x4x5x6x7x8x9x")))),"活動IDはACT-と半角数字4桁",IF(COUNTIFS($A$8:$A$57,A54)&gt;1,"活動IDが重複",IF(NOT(AND(ISTEXT(B54),LEN(B54)=8,EXACT(LEFT(B54,4),"STF-"),ISNUMBER(FIND(MID(B54,5,1)&amp;"x","0x1x2x3x4x5x6x7x8x9x")),ISNUMBER(FIND(MID(B54,6,1)&amp;"x","0x1x2x3x4x5x6x7x8x9x")),ISNUMBER(FIND(MID(B54,7,1)&amp;"x","0x1x2x3x4x5x6x7x8x9x")),ISNUMBER(FIND(MID(B54,8,1)&amp;"x","0x1x2x3x4x5x6x7x8x9x")))),"担当IDの形式を確認",IF(COUNTIFS(登録ID!$F$8:$F$27,B54)&lt;&gt;1,"担当が未登録/重複",IF(AND(COUNTA(C54)&gt;0,NOT(AND(ISTEXT(C54),LEN(C54)=8,EXACT(LEFT(C54,4),"CUS-"),ISNUMBER(FIND(MID(C54,5,1)&amp;"x","0x1x2x3x4x5x6x7x8x9x")),ISNUMBER(FIND(MID(C54,6,1)&amp;"x","0x1x2x3x4x5x6x7x8x9x")),ISNUMBER(FIND(MID(C54,7,1)&amp;"x","0x1x2x3x4x5x6x7x8x9x")),ISNUMBER(FIND(MID(C54,8,1)&amp;"x","0x1x2x3x4x5x6x7x8x9x"))))),"顧客IDの形式を確認",IF(AND(COUNTA(C54)&gt;0,COUNTIFS(登録ID!$A$8:$A$57,C54)&lt;&gt;1),"顧客が未登録/重複",IF(NOT(OR(D54="訪問",D54="オンライン",D54="電話",D54="メール",D54="事務",D54="その他")),"活動種別を確認",IF(NOT(OR(E54="実施",E54="中止",E54="未確認")),"実施区分を確認",IF(NOT(IF(ISNUMBER(F54),AND(F54&gt;=43831,F54&lt;73051,F54=INT(F54)),FALSE())),"活動日は時刻なしで必須",IF(NOT(IF(ISNUMBER(I54),AND(I54&gt;=43831,I54&lt;73051,I54=INT(I54)),FALSE())),"記録確認日は時刻なしで必須",IF(OR(F54&gt;I54,I54&gt;日報!$H$3),"活動日≦確認日≦基準日を確認",IF(AND(E54="実施",NOT(AND(IF(ISNUMBER(G54),AND(G54&gt;=43831,G54&lt;73051,ABS(G54*1440-ROUND(G54*1440,0))&lt;0.00001),FALSE()),IF(ISNUMBER(H54),AND(H54&gt;=43831,H54&lt;73051,ABS(H54*1440-ROUND(H54*1440,0))&lt;0.00001),FALSE())))),"実施は分単位の開始/終了日時が必須",IF(AND(E54&lt;&gt;"実施",COUNTA(G54:H54)&gt;0),"中止/未確認の開始/終了は空欄",IF(AND(E54="実施",OR(G54&lt;F54,G54&gt;=F54+1,H54&lt;=G54,H54&gt;F54+1,H54&gt;=I54+1)),"時間の順序・活動日/確認日を確認",IF(AND(E54="実施",COUNTIFS($B$8:$B$57,B54,$E$8:$E$57,"実施",$G$8:$G$57,"&lt;"&amp;H54,$H$8:$H$57,"&gt;"&amp;G54)&gt;1),"同じ担当の実施時間が重複","確認済み")))))))))))))))),ISNUMBER(M54),M54=IF(L54="確認済み",0,1))),1,IF(M54&lt;&gt;0,0,IF(AND(IF(E54="実施",ISNUMBER(J54),ISTEXT(J54)),J54=IF(E54="実施",ROUND((H54-G54)*1440,0),""),ISNUMBER(K54),K54=IF(AND(B54=日報!$E$3,F54=日報!$B$3),COUNTIFS($B$8:B54,B54,$F$8:F54,F54),0)),0,1))))</f>
        <v>0</v>
      </c>
    </row>
    <row r="55" customFormat="false" ht="30" hidden="false" customHeight="true" outlineLevel="0" collapsed="false">
      <c r="A55" s="4"/>
      <c r="B55" s="4"/>
      <c r="C55" s="4"/>
      <c r="D55" s="12"/>
      <c r="E55" s="12"/>
      <c r="F55" s="3"/>
      <c r="G55" s="13"/>
      <c r="H55" s="13"/>
      <c r="I55" s="3"/>
      <c r="J55" s="1" t="str">
        <f aca="false">IF(L55="","",IF(M55&lt;&gt;0,NA(),IF(E55="実施",ROUND((H55-G55)*1440,0),"")))</f>
        <v/>
      </c>
      <c r="K55" s="1" t="str">
        <f aca="false">IF(L55="","",IF(M55&lt;&gt;0,NA(),IF(AND(B55=日報!$E$3,F55=日報!$B$3),COUNTIFS($B$8:B55,B55,$F$8:F55,F55),0)))</f>
        <v/>
      </c>
      <c r="L55" s="1" t="str">
        <f aca="false">IF(COUNTA(A55:I55)=0,"",IF(NOT(AND(ISTEXT(A55),LEN(A55)=8,EXACT(LEFT(A55,4),"ACT-"),ISNUMBER(FIND(MID(A55,5,1)&amp;"x","0x1x2x3x4x5x6x7x8x9x")),ISNUMBER(FIND(MID(A55,6,1)&amp;"x","0x1x2x3x4x5x6x7x8x9x")),ISNUMBER(FIND(MID(A55,7,1)&amp;"x","0x1x2x3x4x5x6x7x8x9x")),ISNUMBER(FIND(MID(A55,8,1)&amp;"x","0x1x2x3x4x5x6x7x8x9x")))),"活動IDはACT-と半角数字4桁",IF(COUNTIFS($A$8:$A$57,A55)&gt;1,"活動IDが重複",IF(NOT(AND(ISTEXT(B55),LEN(B55)=8,EXACT(LEFT(B55,4),"STF-"),ISNUMBER(FIND(MID(B55,5,1)&amp;"x","0x1x2x3x4x5x6x7x8x9x")),ISNUMBER(FIND(MID(B55,6,1)&amp;"x","0x1x2x3x4x5x6x7x8x9x")),ISNUMBER(FIND(MID(B55,7,1)&amp;"x","0x1x2x3x4x5x6x7x8x9x")),ISNUMBER(FIND(MID(B55,8,1)&amp;"x","0x1x2x3x4x5x6x7x8x9x")))),"担当IDの形式を確認",IF(COUNTIFS(登録ID!$F$8:$F$27,B55)&lt;&gt;1,"担当が未登録/重複",IF(AND(COUNTA(C55)&gt;0,NOT(AND(ISTEXT(C55),LEN(C55)=8,EXACT(LEFT(C55,4),"CUS-"),ISNUMBER(FIND(MID(C55,5,1)&amp;"x","0x1x2x3x4x5x6x7x8x9x")),ISNUMBER(FIND(MID(C55,6,1)&amp;"x","0x1x2x3x4x5x6x7x8x9x")),ISNUMBER(FIND(MID(C55,7,1)&amp;"x","0x1x2x3x4x5x6x7x8x9x")),ISNUMBER(FIND(MID(C55,8,1)&amp;"x","0x1x2x3x4x5x6x7x8x9x"))))),"顧客IDの形式を確認",IF(AND(COUNTA(C55)&gt;0,COUNTIFS(登録ID!$A$8:$A$57,C55)&lt;&gt;1),"顧客が未登録/重複",IF(NOT(OR(D55="訪問",D55="オンライン",D55="電話",D55="メール",D55="事務",D55="その他")),"活動種別を確認",IF(NOT(OR(E55="実施",E55="中止",E55="未確認")),"実施区分を確認",IF(NOT(IF(ISNUMBER(F55),AND(F55&gt;=43831,F55&lt;73051,F55=INT(F55)),FALSE())),"活動日は時刻なしで必須",IF(NOT(IF(ISNUMBER(I55),AND(I55&gt;=43831,I55&lt;73051,I55=INT(I55)),FALSE())),"記録確認日は時刻なしで必須",IF(OR(F55&gt;I55,I55&gt;日報!$H$3),"活動日≦確認日≦基準日を確認",IF(AND(E55="実施",NOT(AND(IF(ISNUMBER(G55),AND(G55&gt;=43831,G55&lt;73051,ABS(G55*1440-ROUND(G55*1440,0))&lt;0.00001),FALSE()),IF(ISNUMBER(H55),AND(H55&gt;=43831,H55&lt;73051,ABS(H55*1440-ROUND(H55*1440,0))&lt;0.00001),FALSE())))),"実施は分単位の開始/終了日時が必須",IF(AND(E55&lt;&gt;"実施",COUNTA(G55:H55)&gt;0),"中止/未確認の開始/終了は空欄",IF(AND(E55="実施",OR(G55&lt;F55,G55&gt;=F55+1,H55&lt;=G55,H55&gt;F55+1,H55&gt;=I55+1)),"時間の順序・活動日/確認日を確認",IF(AND(E55="実施",COUNTIFS($B$8:$B$57,B55,$E$8:$E$57,"実施",$G$8:$G$57,"&lt;"&amp;H55,$H$8:$H$57,"&gt;"&amp;G55)&gt;1),"同じ担当の実施時間が重複","確認済み"))))))))))))))))</f>
        <v/>
      </c>
      <c r="M55" s="1" t="str">
        <f aca="false">IF(L55="","",IF(L55="確認済み",0,1))</f>
        <v/>
      </c>
      <c r="N55" s="1" t="n">
        <f aca="false">IF(COUNTA(A55:I55)=0,IF(AND(L55="",M55="",J55="",K55=""),0,1),IF(NOT(AND(ISTEXT(L55),L55=IF(COUNTA(A55:I55)=0,"",IF(NOT(AND(ISTEXT(A55),LEN(A55)=8,EXACT(LEFT(A55,4),"ACT-"),ISNUMBER(FIND(MID(A55,5,1)&amp;"x","0x1x2x3x4x5x6x7x8x9x")),ISNUMBER(FIND(MID(A55,6,1)&amp;"x","0x1x2x3x4x5x6x7x8x9x")),ISNUMBER(FIND(MID(A55,7,1)&amp;"x","0x1x2x3x4x5x6x7x8x9x")),ISNUMBER(FIND(MID(A55,8,1)&amp;"x","0x1x2x3x4x5x6x7x8x9x")))),"活動IDはACT-と半角数字4桁",IF(COUNTIFS($A$8:$A$57,A55)&gt;1,"活動IDが重複",IF(NOT(AND(ISTEXT(B55),LEN(B55)=8,EXACT(LEFT(B55,4),"STF-"),ISNUMBER(FIND(MID(B55,5,1)&amp;"x","0x1x2x3x4x5x6x7x8x9x")),ISNUMBER(FIND(MID(B55,6,1)&amp;"x","0x1x2x3x4x5x6x7x8x9x")),ISNUMBER(FIND(MID(B55,7,1)&amp;"x","0x1x2x3x4x5x6x7x8x9x")),ISNUMBER(FIND(MID(B55,8,1)&amp;"x","0x1x2x3x4x5x6x7x8x9x")))),"担当IDの形式を確認",IF(COUNTIFS(登録ID!$F$8:$F$27,B55)&lt;&gt;1,"担当が未登録/重複",IF(AND(COUNTA(C55)&gt;0,NOT(AND(ISTEXT(C55),LEN(C55)=8,EXACT(LEFT(C55,4),"CUS-"),ISNUMBER(FIND(MID(C55,5,1)&amp;"x","0x1x2x3x4x5x6x7x8x9x")),ISNUMBER(FIND(MID(C55,6,1)&amp;"x","0x1x2x3x4x5x6x7x8x9x")),ISNUMBER(FIND(MID(C55,7,1)&amp;"x","0x1x2x3x4x5x6x7x8x9x")),ISNUMBER(FIND(MID(C55,8,1)&amp;"x","0x1x2x3x4x5x6x7x8x9x"))))),"顧客IDの形式を確認",IF(AND(COUNTA(C55)&gt;0,COUNTIFS(登録ID!$A$8:$A$57,C55)&lt;&gt;1),"顧客が未登録/重複",IF(NOT(OR(D55="訪問",D55="オンライン",D55="電話",D55="メール",D55="事務",D55="その他")),"活動種別を確認",IF(NOT(OR(E55="実施",E55="中止",E55="未確認")),"実施区分を確認",IF(NOT(IF(ISNUMBER(F55),AND(F55&gt;=43831,F55&lt;73051,F55=INT(F55)),FALSE())),"活動日は時刻なしで必須",IF(NOT(IF(ISNUMBER(I55),AND(I55&gt;=43831,I55&lt;73051,I55=INT(I55)),FALSE())),"記録確認日は時刻なしで必須",IF(OR(F55&gt;I55,I55&gt;日報!$H$3),"活動日≦確認日≦基準日を確認",IF(AND(E55="実施",NOT(AND(IF(ISNUMBER(G55),AND(G55&gt;=43831,G55&lt;73051,ABS(G55*1440-ROUND(G55*1440,0))&lt;0.00001),FALSE()),IF(ISNUMBER(H55),AND(H55&gt;=43831,H55&lt;73051,ABS(H55*1440-ROUND(H55*1440,0))&lt;0.00001),FALSE())))),"実施は分単位の開始/終了日時が必須",IF(AND(E55&lt;&gt;"実施",COUNTA(G55:H55)&gt;0),"中止/未確認の開始/終了は空欄",IF(AND(E55="実施",OR(G55&lt;F55,G55&gt;=F55+1,H55&lt;=G55,H55&gt;F55+1,H55&gt;=I55+1)),"時間の順序・活動日/確認日を確認",IF(AND(E55="実施",COUNTIFS($B$8:$B$57,B55,$E$8:$E$57,"実施",$G$8:$G$57,"&lt;"&amp;H55,$H$8:$H$57,"&gt;"&amp;G55)&gt;1),"同じ担当の実施時間が重複","確認済み")))))))))))))))),ISNUMBER(M55),M55=IF(L55="確認済み",0,1))),1,IF(M55&lt;&gt;0,0,IF(AND(IF(E55="実施",ISNUMBER(J55),ISTEXT(J55)),J55=IF(E55="実施",ROUND((H55-G55)*1440,0),""),ISNUMBER(K55),K55=IF(AND(B55=日報!$E$3,F55=日報!$B$3),COUNTIFS($B$8:B55,B55,$F$8:F55,F55),0)),0,1))))</f>
        <v>0</v>
      </c>
    </row>
    <row r="56" customFormat="false" ht="30" hidden="false" customHeight="true" outlineLevel="0" collapsed="false">
      <c r="A56" s="4"/>
      <c r="B56" s="4"/>
      <c r="C56" s="4"/>
      <c r="D56" s="12"/>
      <c r="E56" s="12"/>
      <c r="F56" s="3"/>
      <c r="G56" s="13"/>
      <c r="H56" s="13"/>
      <c r="I56" s="3"/>
      <c r="J56" s="1" t="str">
        <f aca="false">IF(L56="","",IF(M56&lt;&gt;0,NA(),IF(E56="実施",ROUND((H56-G56)*1440,0),"")))</f>
        <v/>
      </c>
      <c r="K56" s="1" t="str">
        <f aca="false">IF(L56="","",IF(M56&lt;&gt;0,NA(),IF(AND(B56=日報!$E$3,F56=日報!$B$3),COUNTIFS($B$8:B56,B56,$F$8:F56,F56),0)))</f>
        <v/>
      </c>
      <c r="L56" s="1" t="str">
        <f aca="false">IF(COUNTA(A56:I56)=0,"",IF(NOT(AND(ISTEXT(A56),LEN(A56)=8,EXACT(LEFT(A56,4),"ACT-"),ISNUMBER(FIND(MID(A56,5,1)&amp;"x","0x1x2x3x4x5x6x7x8x9x")),ISNUMBER(FIND(MID(A56,6,1)&amp;"x","0x1x2x3x4x5x6x7x8x9x")),ISNUMBER(FIND(MID(A56,7,1)&amp;"x","0x1x2x3x4x5x6x7x8x9x")),ISNUMBER(FIND(MID(A56,8,1)&amp;"x","0x1x2x3x4x5x6x7x8x9x")))),"活動IDはACT-と半角数字4桁",IF(COUNTIFS($A$8:$A$57,A56)&gt;1,"活動IDが重複",IF(NOT(AND(ISTEXT(B56),LEN(B56)=8,EXACT(LEFT(B56,4),"STF-"),ISNUMBER(FIND(MID(B56,5,1)&amp;"x","0x1x2x3x4x5x6x7x8x9x")),ISNUMBER(FIND(MID(B56,6,1)&amp;"x","0x1x2x3x4x5x6x7x8x9x")),ISNUMBER(FIND(MID(B56,7,1)&amp;"x","0x1x2x3x4x5x6x7x8x9x")),ISNUMBER(FIND(MID(B56,8,1)&amp;"x","0x1x2x3x4x5x6x7x8x9x")))),"担当IDの形式を確認",IF(COUNTIFS(登録ID!$F$8:$F$27,B56)&lt;&gt;1,"担当が未登録/重複",IF(AND(COUNTA(C56)&gt;0,NOT(AND(ISTEXT(C56),LEN(C56)=8,EXACT(LEFT(C56,4),"CUS-"),ISNUMBER(FIND(MID(C56,5,1)&amp;"x","0x1x2x3x4x5x6x7x8x9x")),ISNUMBER(FIND(MID(C56,6,1)&amp;"x","0x1x2x3x4x5x6x7x8x9x")),ISNUMBER(FIND(MID(C56,7,1)&amp;"x","0x1x2x3x4x5x6x7x8x9x")),ISNUMBER(FIND(MID(C56,8,1)&amp;"x","0x1x2x3x4x5x6x7x8x9x"))))),"顧客IDの形式を確認",IF(AND(COUNTA(C56)&gt;0,COUNTIFS(登録ID!$A$8:$A$57,C56)&lt;&gt;1),"顧客が未登録/重複",IF(NOT(OR(D56="訪問",D56="オンライン",D56="電話",D56="メール",D56="事務",D56="その他")),"活動種別を確認",IF(NOT(OR(E56="実施",E56="中止",E56="未確認")),"実施区分を確認",IF(NOT(IF(ISNUMBER(F56),AND(F56&gt;=43831,F56&lt;73051,F56=INT(F56)),FALSE())),"活動日は時刻なしで必須",IF(NOT(IF(ISNUMBER(I56),AND(I56&gt;=43831,I56&lt;73051,I56=INT(I56)),FALSE())),"記録確認日は時刻なしで必須",IF(OR(F56&gt;I56,I56&gt;日報!$H$3),"活動日≦確認日≦基準日を確認",IF(AND(E56="実施",NOT(AND(IF(ISNUMBER(G56),AND(G56&gt;=43831,G56&lt;73051,ABS(G56*1440-ROUND(G56*1440,0))&lt;0.00001),FALSE()),IF(ISNUMBER(H56),AND(H56&gt;=43831,H56&lt;73051,ABS(H56*1440-ROUND(H56*1440,0))&lt;0.00001),FALSE())))),"実施は分単位の開始/終了日時が必須",IF(AND(E56&lt;&gt;"実施",COUNTA(G56:H56)&gt;0),"中止/未確認の開始/終了は空欄",IF(AND(E56="実施",OR(G56&lt;F56,G56&gt;=F56+1,H56&lt;=G56,H56&gt;F56+1,H56&gt;=I56+1)),"時間の順序・活動日/確認日を確認",IF(AND(E56="実施",COUNTIFS($B$8:$B$57,B56,$E$8:$E$57,"実施",$G$8:$G$57,"&lt;"&amp;H56,$H$8:$H$57,"&gt;"&amp;G56)&gt;1),"同じ担当の実施時間が重複","確認済み"))))))))))))))))</f>
        <v/>
      </c>
      <c r="M56" s="1" t="str">
        <f aca="false">IF(L56="","",IF(L56="確認済み",0,1))</f>
        <v/>
      </c>
      <c r="N56" s="1" t="n">
        <f aca="false">IF(COUNTA(A56:I56)=0,IF(AND(L56="",M56="",J56="",K56=""),0,1),IF(NOT(AND(ISTEXT(L56),L56=IF(COUNTA(A56:I56)=0,"",IF(NOT(AND(ISTEXT(A56),LEN(A56)=8,EXACT(LEFT(A56,4),"ACT-"),ISNUMBER(FIND(MID(A56,5,1)&amp;"x","0x1x2x3x4x5x6x7x8x9x")),ISNUMBER(FIND(MID(A56,6,1)&amp;"x","0x1x2x3x4x5x6x7x8x9x")),ISNUMBER(FIND(MID(A56,7,1)&amp;"x","0x1x2x3x4x5x6x7x8x9x")),ISNUMBER(FIND(MID(A56,8,1)&amp;"x","0x1x2x3x4x5x6x7x8x9x")))),"活動IDはACT-と半角数字4桁",IF(COUNTIFS($A$8:$A$57,A56)&gt;1,"活動IDが重複",IF(NOT(AND(ISTEXT(B56),LEN(B56)=8,EXACT(LEFT(B56,4),"STF-"),ISNUMBER(FIND(MID(B56,5,1)&amp;"x","0x1x2x3x4x5x6x7x8x9x")),ISNUMBER(FIND(MID(B56,6,1)&amp;"x","0x1x2x3x4x5x6x7x8x9x")),ISNUMBER(FIND(MID(B56,7,1)&amp;"x","0x1x2x3x4x5x6x7x8x9x")),ISNUMBER(FIND(MID(B56,8,1)&amp;"x","0x1x2x3x4x5x6x7x8x9x")))),"担当IDの形式を確認",IF(COUNTIFS(登録ID!$F$8:$F$27,B56)&lt;&gt;1,"担当が未登録/重複",IF(AND(COUNTA(C56)&gt;0,NOT(AND(ISTEXT(C56),LEN(C56)=8,EXACT(LEFT(C56,4),"CUS-"),ISNUMBER(FIND(MID(C56,5,1)&amp;"x","0x1x2x3x4x5x6x7x8x9x")),ISNUMBER(FIND(MID(C56,6,1)&amp;"x","0x1x2x3x4x5x6x7x8x9x")),ISNUMBER(FIND(MID(C56,7,1)&amp;"x","0x1x2x3x4x5x6x7x8x9x")),ISNUMBER(FIND(MID(C56,8,1)&amp;"x","0x1x2x3x4x5x6x7x8x9x"))))),"顧客IDの形式を確認",IF(AND(COUNTA(C56)&gt;0,COUNTIFS(登録ID!$A$8:$A$57,C56)&lt;&gt;1),"顧客が未登録/重複",IF(NOT(OR(D56="訪問",D56="オンライン",D56="電話",D56="メール",D56="事務",D56="その他")),"活動種別を確認",IF(NOT(OR(E56="実施",E56="中止",E56="未確認")),"実施区分を確認",IF(NOT(IF(ISNUMBER(F56),AND(F56&gt;=43831,F56&lt;73051,F56=INT(F56)),FALSE())),"活動日は時刻なしで必須",IF(NOT(IF(ISNUMBER(I56),AND(I56&gt;=43831,I56&lt;73051,I56=INT(I56)),FALSE())),"記録確認日は時刻なしで必須",IF(OR(F56&gt;I56,I56&gt;日報!$H$3),"活動日≦確認日≦基準日を確認",IF(AND(E56="実施",NOT(AND(IF(ISNUMBER(G56),AND(G56&gt;=43831,G56&lt;73051,ABS(G56*1440-ROUND(G56*1440,0))&lt;0.00001),FALSE()),IF(ISNUMBER(H56),AND(H56&gt;=43831,H56&lt;73051,ABS(H56*1440-ROUND(H56*1440,0))&lt;0.00001),FALSE())))),"実施は分単位の開始/終了日時が必須",IF(AND(E56&lt;&gt;"実施",COUNTA(G56:H56)&gt;0),"中止/未確認の開始/終了は空欄",IF(AND(E56="実施",OR(G56&lt;F56,G56&gt;=F56+1,H56&lt;=G56,H56&gt;F56+1,H56&gt;=I56+1)),"時間の順序・活動日/確認日を確認",IF(AND(E56="実施",COUNTIFS($B$8:$B$57,B56,$E$8:$E$57,"実施",$G$8:$G$57,"&lt;"&amp;H56,$H$8:$H$57,"&gt;"&amp;G56)&gt;1),"同じ担当の実施時間が重複","確認済み")))))))))))))))),ISNUMBER(M56),M56=IF(L56="確認済み",0,1))),1,IF(M56&lt;&gt;0,0,IF(AND(IF(E56="実施",ISNUMBER(J56),ISTEXT(J56)),J56=IF(E56="実施",ROUND((H56-G56)*1440,0),""),ISNUMBER(K56),K56=IF(AND(B56=日報!$E$3,F56=日報!$B$3),COUNTIFS($B$8:B56,B56,$F$8:F56,F56),0)),0,1))))</f>
        <v>0</v>
      </c>
    </row>
    <row r="57" customFormat="false" ht="30" hidden="false" customHeight="true" outlineLevel="0" collapsed="false">
      <c r="A57" s="4"/>
      <c r="B57" s="4"/>
      <c r="C57" s="4"/>
      <c r="D57" s="12"/>
      <c r="E57" s="12"/>
      <c r="F57" s="3"/>
      <c r="G57" s="13"/>
      <c r="H57" s="13"/>
      <c r="I57" s="3"/>
      <c r="J57" s="1" t="str">
        <f aca="false">IF(L57="","",IF(M57&lt;&gt;0,NA(),IF(E57="実施",ROUND((H57-G57)*1440,0),"")))</f>
        <v/>
      </c>
      <c r="K57" s="1" t="str">
        <f aca="false">IF(L57="","",IF(M57&lt;&gt;0,NA(),IF(AND(B57=日報!$E$3,F57=日報!$B$3),COUNTIFS($B$8:B57,B57,$F$8:F57,F57),0)))</f>
        <v/>
      </c>
      <c r="L57" s="1" t="str">
        <f aca="false">IF(COUNTA(A57:I57)=0,"",IF(NOT(AND(ISTEXT(A57),LEN(A57)=8,EXACT(LEFT(A57,4),"ACT-"),ISNUMBER(FIND(MID(A57,5,1)&amp;"x","0x1x2x3x4x5x6x7x8x9x")),ISNUMBER(FIND(MID(A57,6,1)&amp;"x","0x1x2x3x4x5x6x7x8x9x")),ISNUMBER(FIND(MID(A57,7,1)&amp;"x","0x1x2x3x4x5x6x7x8x9x")),ISNUMBER(FIND(MID(A57,8,1)&amp;"x","0x1x2x3x4x5x6x7x8x9x")))),"活動IDはACT-と半角数字4桁",IF(COUNTIFS($A$8:$A$57,A57)&gt;1,"活動IDが重複",IF(NOT(AND(ISTEXT(B57),LEN(B57)=8,EXACT(LEFT(B57,4),"STF-"),ISNUMBER(FIND(MID(B57,5,1)&amp;"x","0x1x2x3x4x5x6x7x8x9x")),ISNUMBER(FIND(MID(B57,6,1)&amp;"x","0x1x2x3x4x5x6x7x8x9x")),ISNUMBER(FIND(MID(B57,7,1)&amp;"x","0x1x2x3x4x5x6x7x8x9x")),ISNUMBER(FIND(MID(B57,8,1)&amp;"x","0x1x2x3x4x5x6x7x8x9x")))),"担当IDの形式を確認",IF(COUNTIFS(登録ID!$F$8:$F$27,B57)&lt;&gt;1,"担当が未登録/重複",IF(AND(COUNTA(C57)&gt;0,NOT(AND(ISTEXT(C57),LEN(C57)=8,EXACT(LEFT(C57,4),"CUS-"),ISNUMBER(FIND(MID(C57,5,1)&amp;"x","0x1x2x3x4x5x6x7x8x9x")),ISNUMBER(FIND(MID(C57,6,1)&amp;"x","0x1x2x3x4x5x6x7x8x9x")),ISNUMBER(FIND(MID(C57,7,1)&amp;"x","0x1x2x3x4x5x6x7x8x9x")),ISNUMBER(FIND(MID(C57,8,1)&amp;"x","0x1x2x3x4x5x6x7x8x9x"))))),"顧客IDの形式を確認",IF(AND(COUNTA(C57)&gt;0,COUNTIFS(登録ID!$A$8:$A$57,C57)&lt;&gt;1),"顧客が未登録/重複",IF(NOT(OR(D57="訪問",D57="オンライン",D57="電話",D57="メール",D57="事務",D57="その他")),"活動種別を確認",IF(NOT(OR(E57="実施",E57="中止",E57="未確認")),"実施区分を確認",IF(NOT(IF(ISNUMBER(F57),AND(F57&gt;=43831,F57&lt;73051,F57=INT(F57)),FALSE())),"活動日は時刻なしで必須",IF(NOT(IF(ISNUMBER(I57),AND(I57&gt;=43831,I57&lt;73051,I57=INT(I57)),FALSE())),"記録確認日は時刻なしで必須",IF(OR(F57&gt;I57,I57&gt;日報!$H$3),"活動日≦確認日≦基準日を確認",IF(AND(E57="実施",NOT(AND(IF(ISNUMBER(G57),AND(G57&gt;=43831,G57&lt;73051,ABS(G57*1440-ROUND(G57*1440,0))&lt;0.00001),FALSE()),IF(ISNUMBER(H57),AND(H57&gt;=43831,H57&lt;73051,ABS(H57*1440-ROUND(H57*1440,0))&lt;0.00001),FALSE())))),"実施は分単位の開始/終了日時が必須",IF(AND(E57&lt;&gt;"実施",COUNTA(G57:H57)&gt;0),"中止/未確認の開始/終了は空欄",IF(AND(E57="実施",OR(G57&lt;F57,G57&gt;=F57+1,H57&lt;=G57,H57&gt;F57+1,H57&gt;=I57+1)),"時間の順序・活動日/確認日を確認",IF(AND(E57="実施",COUNTIFS($B$8:$B$57,B57,$E$8:$E$57,"実施",$G$8:$G$57,"&lt;"&amp;H57,$H$8:$H$57,"&gt;"&amp;G57)&gt;1),"同じ担当の実施時間が重複","確認済み"))))))))))))))))</f>
        <v/>
      </c>
      <c r="M57" s="1" t="str">
        <f aca="false">IF(L57="","",IF(L57="確認済み",0,1))</f>
        <v/>
      </c>
      <c r="N57" s="1" t="n">
        <f aca="false">IF(COUNTA(A57:I57)=0,IF(AND(L57="",M57="",J57="",K57=""),0,1),IF(NOT(AND(ISTEXT(L57),L57=IF(COUNTA(A57:I57)=0,"",IF(NOT(AND(ISTEXT(A57),LEN(A57)=8,EXACT(LEFT(A57,4),"ACT-"),ISNUMBER(FIND(MID(A57,5,1)&amp;"x","0x1x2x3x4x5x6x7x8x9x")),ISNUMBER(FIND(MID(A57,6,1)&amp;"x","0x1x2x3x4x5x6x7x8x9x")),ISNUMBER(FIND(MID(A57,7,1)&amp;"x","0x1x2x3x4x5x6x7x8x9x")),ISNUMBER(FIND(MID(A57,8,1)&amp;"x","0x1x2x3x4x5x6x7x8x9x")))),"活動IDはACT-と半角数字4桁",IF(COUNTIFS($A$8:$A$57,A57)&gt;1,"活動IDが重複",IF(NOT(AND(ISTEXT(B57),LEN(B57)=8,EXACT(LEFT(B57,4),"STF-"),ISNUMBER(FIND(MID(B57,5,1)&amp;"x","0x1x2x3x4x5x6x7x8x9x")),ISNUMBER(FIND(MID(B57,6,1)&amp;"x","0x1x2x3x4x5x6x7x8x9x")),ISNUMBER(FIND(MID(B57,7,1)&amp;"x","0x1x2x3x4x5x6x7x8x9x")),ISNUMBER(FIND(MID(B57,8,1)&amp;"x","0x1x2x3x4x5x6x7x8x9x")))),"担当IDの形式を確認",IF(COUNTIFS(登録ID!$F$8:$F$27,B57)&lt;&gt;1,"担当が未登録/重複",IF(AND(COUNTA(C57)&gt;0,NOT(AND(ISTEXT(C57),LEN(C57)=8,EXACT(LEFT(C57,4),"CUS-"),ISNUMBER(FIND(MID(C57,5,1)&amp;"x","0x1x2x3x4x5x6x7x8x9x")),ISNUMBER(FIND(MID(C57,6,1)&amp;"x","0x1x2x3x4x5x6x7x8x9x")),ISNUMBER(FIND(MID(C57,7,1)&amp;"x","0x1x2x3x4x5x6x7x8x9x")),ISNUMBER(FIND(MID(C57,8,1)&amp;"x","0x1x2x3x4x5x6x7x8x9x"))))),"顧客IDの形式を確認",IF(AND(COUNTA(C57)&gt;0,COUNTIFS(登録ID!$A$8:$A$57,C57)&lt;&gt;1),"顧客が未登録/重複",IF(NOT(OR(D57="訪問",D57="オンライン",D57="電話",D57="メール",D57="事務",D57="その他")),"活動種別を確認",IF(NOT(OR(E57="実施",E57="中止",E57="未確認")),"実施区分を確認",IF(NOT(IF(ISNUMBER(F57),AND(F57&gt;=43831,F57&lt;73051,F57=INT(F57)),FALSE())),"活動日は時刻なしで必須",IF(NOT(IF(ISNUMBER(I57),AND(I57&gt;=43831,I57&lt;73051,I57=INT(I57)),FALSE())),"記録確認日は時刻なしで必須",IF(OR(F57&gt;I57,I57&gt;日報!$H$3),"活動日≦確認日≦基準日を確認",IF(AND(E57="実施",NOT(AND(IF(ISNUMBER(G57),AND(G57&gt;=43831,G57&lt;73051,ABS(G57*1440-ROUND(G57*1440,0))&lt;0.00001),FALSE()),IF(ISNUMBER(H57),AND(H57&gt;=43831,H57&lt;73051,ABS(H57*1440-ROUND(H57*1440,0))&lt;0.00001),FALSE())))),"実施は分単位の開始/終了日時が必須",IF(AND(E57&lt;&gt;"実施",COUNTA(G57:H57)&gt;0),"中止/未確認の開始/終了は空欄",IF(AND(E57="実施",OR(G57&lt;F57,G57&gt;=F57+1,H57&lt;=G57,H57&gt;F57+1,H57&gt;=I57+1)),"時間の順序・活動日/確認日を確認",IF(AND(E57="実施",COUNTIFS($B$8:$B$57,B57,$E$8:$E$57,"実施",$G$8:$G$57,"&lt;"&amp;H57,$H$8:$H$57,"&gt;"&amp;G57)&gt;1),"同じ担当の実施時間が重複","確認済み")))))))))))))))),ISNUMBER(M57),M57=IF(L57="確認済み",0,1))),1,IF(M57&lt;&gt;0,0,IF(AND(IF(E57="実施",ISNUMBER(J57),ISTEXT(J57)),J57=IF(E57="実施",ROUND((H57-G57)*1440,0),""),ISNUMBER(K57),K57=IF(AND(B57=日報!$E$3,F57=日報!$B$3),COUNTIFS($B$8:B57,B57,$F$8:F57,F57),0)),0,1))))</f>
        <v>0</v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customFormat="false" ht="23" hidden="false" customHeight="true" outlineLevel="0" collapsed="false">
      <c r="A61" s="1" t="s">
        <v>64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customFormat="false" ht="23" hidden="false" customHeight="true" outlineLevel="0" collapsed="false">
      <c r="A62" s="14" t="s">
        <v>65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customFormat="false" ht="23" hidden="false" customHeight="true" outlineLevel="0" collapsed="false">
      <c r="A63" s="1" t="s">
        <v>66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customFormat="false" ht="23" hidden="false" customHeight="true" outlineLevel="0" collapsed="false">
      <c r="A64" s="1" t="s">
        <v>67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customFormat="false" ht="23" hidden="false" customHeight="true" outlineLevel="0" collapsed="false">
      <c r="A65" s="1" t="s">
        <v>68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customFormat="false" ht="23" hidden="false" customHeight="true" outlineLevel="0" collapsed="false">
      <c r="A66" s="1" t="s">
        <v>69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customFormat="false" ht="23" hidden="false" customHeight="true" outlineLevel="0" collapsed="false">
      <c r="A67" s="1" t="s">
        <v>70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customFormat="false" ht="23" hidden="false" customHeight="true" outlineLevel="0" collapsed="false">
      <c r="A68" s="1" t="s">
        <v>71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customFormat="false" ht="23" hidden="false" customHeight="true" outlineLevel="0" collapsed="false">
      <c r="A69" s="1" t="s">
        <v>72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customFormat="false" ht="23" hidden="false" customHeight="true" outlineLevel="0" collapsed="false">
      <c r="A70" s="1" t="s">
        <v>73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customFormat="false" ht="23" hidden="false" customHeight="true" outlineLevel="0" collapsed="false">
      <c r="A71" s="1" t="s">
        <v>74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customFormat="false" ht="23" hidden="false" customHeight="true" outlineLevel="0" collapsed="false">
      <c r="A72" s="14" t="s">
        <v>75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</sheetData>
  <mergeCells count="1">
    <mergeCell ref="A2:I2"/>
  </mergeCells>
  <conditionalFormatting sqref="L8:N57">
    <cfRule type="expression" priority="2" aboveAverage="0" equalAverage="0" bottom="0" percent="0" rank="0" text="" dxfId="2">
      <formula>AND($L8&lt;&gt;"",$L8&lt;&gt;"確認済み")</formula>
    </cfRule>
  </conditionalFormatting>
  <dataValidations count="2">
    <dataValidation allowBlank="false" errorStyle="stop" operator="between" showDropDown="false" showErrorMessage="false" showInputMessage="false" sqref="D8:D57" type="list">
      <formula1>"訪問,オンライン,電話,メール,事務,その他"</formula1>
      <formula2>0</formula2>
    </dataValidation>
    <dataValidation allowBlank="false" errorStyle="stop" operator="between" showDropDown="false" showErrorMessage="false" showInputMessage="false" sqref="E8:E57" type="list">
      <formula1>"実施,中止,未確認"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2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7" min="7" style="0" width="32"/>
    <col collapsed="false" customWidth="true" hidden="false" outlineLevel="0" max="9" min="8" style="0" width="16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76</v>
      </c>
      <c r="B2" s="2"/>
      <c r="C2" s="2"/>
      <c r="D2" s="2"/>
      <c r="E2" s="2"/>
      <c r="F2" s="2"/>
      <c r="G2" s="2"/>
      <c r="H2" s="2"/>
      <c r="I2" s="2"/>
    </row>
    <row r="3" customFormat="false" ht="23" hidden="false" customHeight="true" outlineLevel="0" collapsed="false">
      <c r="A3" s="1" t="s">
        <v>77</v>
      </c>
      <c r="B3" s="1"/>
      <c r="C3" s="1"/>
      <c r="D3" s="1"/>
      <c r="E3" s="1"/>
      <c r="F3" s="1"/>
      <c r="G3" s="1"/>
      <c r="H3" s="1"/>
      <c r="I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23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38" hidden="false" customHeight="true" outlineLevel="0" collapsed="false">
      <c r="A7" s="6" t="s">
        <v>22</v>
      </c>
      <c r="B7" s="15" t="s">
        <v>78</v>
      </c>
      <c r="C7" s="6" t="s">
        <v>39</v>
      </c>
      <c r="D7" s="6" t="s">
        <v>40</v>
      </c>
      <c r="E7" s="1"/>
      <c r="F7" s="6" t="s">
        <v>33</v>
      </c>
      <c r="G7" s="15" t="s">
        <v>78</v>
      </c>
      <c r="H7" s="6" t="s">
        <v>39</v>
      </c>
      <c r="I7" s="6" t="s">
        <v>40</v>
      </c>
    </row>
    <row r="8" customFormat="false" ht="30" hidden="false" customHeight="true" outlineLevel="0" collapsed="false">
      <c r="A8" s="16" t="s">
        <v>42</v>
      </c>
      <c r="B8" s="1" t="str">
        <f aca="false">IF(COUNTA(A8)=0,"",IF(NOT(AND(ISTEXT(A8),LEN(A8)=8,EXACT(LEFT(A8,4),"CUS-"),ISNUMBER(FIND(MID(A8,5,1)&amp;"x","0x1x2x3x4x5x6x7x8x9x")),ISNUMBER(FIND(MID(A8,6,1)&amp;"x","0x1x2x3x4x5x6x7x8x9x")),ISNUMBER(FIND(MID(A8,7,1)&amp;"x","0x1x2x3x4x5x6x7x8x9x")),ISNUMBER(FIND(MID(A8,8,1)&amp;"x","0x1x2x3x4x5x6x7x8x9x")))),"IDの形式を確認",IF(COUNTIFS($A$8:$A$57,A8)&gt;1,"IDが重複","確認済み")))</f>
        <v>確認済み</v>
      </c>
      <c r="C8" s="1" t="n">
        <f aca="false">IF(B8="","",IF(B8="確認済み",0,1))</f>
        <v>0</v>
      </c>
      <c r="D8" s="1" t="n">
        <f aca="false">IF(B8&lt;&gt;IF(COUNTA(A8)=0,"",IF(NOT(AND(ISTEXT(A8),LEN(A8)=8,EXACT(LEFT(A8,4),"CUS-"),ISNUMBER(FIND(MID(A8,5,1)&amp;"x","0x1x2x3x4x5x6x7x8x9x")),ISNUMBER(FIND(MID(A8,6,1)&amp;"x","0x1x2x3x4x5x6x7x8x9x")),ISNUMBER(FIND(MID(A8,7,1)&amp;"x","0x1x2x3x4x5x6x7x8x9x")),ISNUMBER(FIND(MID(A8,8,1)&amp;"x","0x1x2x3x4x5x6x7x8x9x")))),"IDの形式を確認",IF(COUNTIFS($A$8:$A$57,A8)&gt;1,"IDが重複","確認済み"))),1,IF(COUNTA(A8)=0,IF(C8="",0,1),IF(AND(ISNUMBER(C8),C8=IF(B8="確認済み",0,1)),0,1)))</f>
        <v>0</v>
      </c>
      <c r="E8" s="1"/>
      <c r="F8" s="16" t="s">
        <v>5</v>
      </c>
      <c r="G8" s="1" t="str">
        <f aca="false">IF(COUNTA(F8)=0,"",IF(NOT(AND(ISTEXT(F8),LEN(F8)=8,EXACT(LEFT(F8,4),"STF-"),ISNUMBER(FIND(MID(F8,5,1)&amp;"x","0x1x2x3x4x5x6x7x8x9x")),ISNUMBER(FIND(MID(F8,6,1)&amp;"x","0x1x2x3x4x5x6x7x8x9x")),ISNUMBER(FIND(MID(F8,7,1)&amp;"x","0x1x2x3x4x5x6x7x8x9x")),ISNUMBER(FIND(MID(F8,8,1)&amp;"x","0x1x2x3x4x5x6x7x8x9x")))),"IDの形式を確認",IF(COUNTIFS($F$8:$F$27,F8)&gt;1,"IDが重複","確認済み")))</f>
        <v>確認済み</v>
      </c>
      <c r="H8" s="1" t="n">
        <f aca="false">IF(G8="","",IF(G8="確認済み",0,1))</f>
        <v>0</v>
      </c>
      <c r="I8" s="1" t="n">
        <f aca="false">IF(G8&lt;&gt;IF(COUNTA(F8)=0,"",IF(NOT(AND(ISTEXT(F8),LEN(F8)=8,EXACT(LEFT(F8,4),"STF-"),ISNUMBER(FIND(MID(F8,5,1)&amp;"x","0x1x2x3x4x5x6x7x8x9x")),ISNUMBER(FIND(MID(F8,6,1)&amp;"x","0x1x2x3x4x5x6x7x8x9x")),ISNUMBER(FIND(MID(F8,7,1)&amp;"x","0x1x2x3x4x5x6x7x8x9x")),ISNUMBER(FIND(MID(F8,8,1)&amp;"x","0x1x2x3x4x5x6x7x8x9x")))),"IDの形式を確認",IF(COUNTIFS($F$8:$F$27,F8)&gt;1,"IDが重複","確認済み"))),1,IF(COUNTA(F8)=0,IF(H8="",0,1),IF(AND(ISNUMBER(H8),H8=IF(G8="確認済み",0,1)),0,1)))</f>
        <v>0</v>
      </c>
    </row>
    <row r="9" customFormat="false" ht="30" hidden="false" customHeight="true" outlineLevel="0" collapsed="false">
      <c r="A9" s="16" t="s">
        <v>48</v>
      </c>
      <c r="B9" s="1" t="str">
        <f aca="false">IF(COUNTA(A9)=0,"",IF(NOT(AND(ISTEXT(A9),LEN(A9)=8,EXACT(LEFT(A9,4),"CUS-"),ISNUMBER(FIND(MID(A9,5,1)&amp;"x","0x1x2x3x4x5x6x7x8x9x")),ISNUMBER(FIND(MID(A9,6,1)&amp;"x","0x1x2x3x4x5x6x7x8x9x")),ISNUMBER(FIND(MID(A9,7,1)&amp;"x","0x1x2x3x4x5x6x7x8x9x")),ISNUMBER(FIND(MID(A9,8,1)&amp;"x","0x1x2x3x4x5x6x7x8x9x")))),"IDの形式を確認",IF(COUNTIFS($A$8:$A$57,A9)&gt;1,"IDが重複","確認済み")))</f>
        <v>確認済み</v>
      </c>
      <c r="C9" s="1" t="n">
        <f aca="false">IF(B9="","",IF(B9="確認済み",0,1))</f>
        <v>0</v>
      </c>
      <c r="D9" s="1" t="n">
        <f aca="false">IF(B9&lt;&gt;IF(COUNTA(A9)=0,"",IF(NOT(AND(ISTEXT(A9),LEN(A9)=8,EXACT(LEFT(A9,4),"CUS-"),ISNUMBER(FIND(MID(A9,5,1)&amp;"x","0x1x2x3x4x5x6x7x8x9x")),ISNUMBER(FIND(MID(A9,6,1)&amp;"x","0x1x2x3x4x5x6x7x8x9x")),ISNUMBER(FIND(MID(A9,7,1)&amp;"x","0x1x2x3x4x5x6x7x8x9x")),ISNUMBER(FIND(MID(A9,8,1)&amp;"x","0x1x2x3x4x5x6x7x8x9x")))),"IDの形式を確認",IF(COUNTIFS($A$8:$A$57,A9)&gt;1,"IDが重複","確認済み"))),1,IF(COUNTA(A9)=0,IF(C9="",0,1),IF(AND(ISNUMBER(C9),C9=IF(B9="確認済み",0,1)),0,1)))</f>
        <v>0</v>
      </c>
      <c r="E9" s="1"/>
      <c r="F9" s="16" t="s">
        <v>57</v>
      </c>
      <c r="G9" s="1" t="str">
        <f aca="false">IF(COUNTA(F9)=0,"",IF(NOT(AND(ISTEXT(F9),LEN(F9)=8,EXACT(LEFT(F9,4),"STF-"),ISNUMBER(FIND(MID(F9,5,1)&amp;"x","0x1x2x3x4x5x6x7x8x9x")),ISNUMBER(FIND(MID(F9,6,1)&amp;"x","0x1x2x3x4x5x6x7x8x9x")),ISNUMBER(FIND(MID(F9,7,1)&amp;"x","0x1x2x3x4x5x6x7x8x9x")),ISNUMBER(FIND(MID(F9,8,1)&amp;"x","0x1x2x3x4x5x6x7x8x9x")))),"IDの形式を確認",IF(COUNTIFS($F$8:$F$27,F9)&gt;1,"IDが重複","確認済み")))</f>
        <v>確認済み</v>
      </c>
      <c r="H9" s="1" t="n">
        <f aca="false">IF(G9="","",IF(G9="確認済み",0,1))</f>
        <v>0</v>
      </c>
      <c r="I9" s="1" t="n">
        <f aca="false">IF(G9&lt;&gt;IF(COUNTA(F9)=0,"",IF(NOT(AND(ISTEXT(F9),LEN(F9)=8,EXACT(LEFT(F9,4),"STF-"),ISNUMBER(FIND(MID(F9,5,1)&amp;"x","0x1x2x3x4x5x6x7x8x9x")),ISNUMBER(FIND(MID(F9,6,1)&amp;"x","0x1x2x3x4x5x6x7x8x9x")),ISNUMBER(FIND(MID(F9,7,1)&amp;"x","0x1x2x3x4x5x6x7x8x9x")),ISNUMBER(FIND(MID(F9,8,1)&amp;"x","0x1x2x3x4x5x6x7x8x9x")))),"IDの形式を確認",IF(COUNTIFS($F$8:$F$27,F9)&gt;1,"IDが重複","確認済み"))),1,IF(COUNTA(F9)=0,IF(H9="",0,1),IF(AND(ISNUMBER(H9),H9=IF(G9="確認済み",0,1)),0,1)))</f>
        <v>0</v>
      </c>
    </row>
    <row r="10" customFormat="false" ht="30" hidden="false" customHeight="true" outlineLevel="0" collapsed="false">
      <c r="A10" s="16" t="s">
        <v>54</v>
      </c>
      <c r="B10" s="1" t="str">
        <f aca="false">IF(COUNTA(A10)=0,"",IF(NOT(AND(ISTEXT(A10),LEN(A10)=8,EXACT(LEFT(A10,4),"CUS-"),ISNUMBER(FIND(MID(A10,5,1)&amp;"x","0x1x2x3x4x5x6x7x8x9x")),ISNUMBER(FIND(MID(A10,6,1)&amp;"x","0x1x2x3x4x5x6x7x8x9x")),ISNUMBER(FIND(MID(A10,7,1)&amp;"x","0x1x2x3x4x5x6x7x8x9x")),ISNUMBER(FIND(MID(A10,8,1)&amp;"x","0x1x2x3x4x5x6x7x8x9x")))),"IDの形式を確認",IF(COUNTIFS($A$8:$A$57,A10)&gt;1,"IDが重複","確認済み")))</f>
        <v>確認済み</v>
      </c>
      <c r="C10" s="1" t="n">
        <f aca="false">IF(B10="","",IF(B10="確認済み",0,1))</f>
        <v>0</v>
      </c>
      <c r="D10" s="1" t="n">
        <f aca="false">IF(B10&lt;&gt;IF(COUNTA(A10)=0,"",IF(NOT(AND(ISTEXT(A10),LEN(A10)=8,EXACT(LEFT(A10,4),"CUS-"),ISNUMBER(FIND(MID(A10,5,1)&amp;"x","0x1x2x3x4x5x6x7x8x9x")),ISNUMBER(FIND(MID(A10,6,1)&amp;"x","0x1x2x3x4x5x6x7x8x9x")),ISNUMBER(FIND(MID(A10,7,1)&amp;"x","0x1x2x3x4x5x6x7x8x9x")),ISNUMBER(FIND(MID(A10,8,1)&amp;"x","0x1x2x3x4x5x6x7x8x9x")))),"IDの形式を確認",IF(COUNTIFS($A$8:$A$57,A10)&gt;1,"IDが重複","確認済み"))),1,IF(COUNTA(A10)=0,IF(C10="",0,1),IF(AND(ISNUMBER(C10),C10=IF(B10="確認済み",0,1)),0,1)))</f>
        <v>0</v>
      </c>
      <c r="E10" s="1"/>
      <c r="F10" s="16" t="s">
        <v>79</v>
      </c>
      <c r="G10" s="1" t="str">
        <f aca="false">IF(COUNTA(F10)=0,"",IF(NOT(AND(ISTEXT(F10),LEN(F10)=8,EXACT(LEFT(F10,4),"STF-"),ISNUMBER(FIND(MID(F10,5,1)&amp;"x","0x1x2x3x4x5x6x7x8x9x")),ISNUMBER(FIND(MID(F10,6,1)&amp;"x","0x1x2x3x4x5x6x7x8x9x")),ISNUMBER(FIND(MID(F10,7,1)&amp;"x","0x1x2x3x4x5x6x7x8x9x")),ISNUMBER(FIND(MID(F10,8,1)&amp;"x","0x1x2x3x4x5x6x7x8x9x")))),"IDの形式を確認",IF(COUNTIFS($F$8:$F$27,F10)&gt;1,"IDが重複","確認済み")))</f>
        <v>確認済み</v>
      </c>
      <c r="H10" s="1" t="n">
        <f aca="false">IF(G10="","",IF(G10="確認済み",0,1))</f>
        <v>0</v>
      </c>
      <c r="I10" s="1" t="n">
        <f aca="false">IF(G10&lt;&gt;IF(COUNTA(F10)=0,"",IF(NOT(AND(ISTEXT(F10),LEN(F10)=8,EXACT(LEFT(F10,4),"STF-"),ISNUMBER(FIND(MID(F10,5,1)&amp;"x","0x1x2x3x4x5x6x7x8x9x")),ISNUMBER(FIND(MID(F10,6,1)&amp;"x","0x1x2x3x4x5x6x7x8x9x")),ISNUMBER(FIND(MID(F10,7,1)&amp;"x","0x1x2x3x4x5x6x7x8x9x")),ISNUMBER(FIND(MID(F10,8,1)&amp;"x","0x1x2x3x4x5x6x7x8x9x")))),"IDの形式を確認",IF(COUNTIFS($F$8:$F$27,F10)&gt;1,"IDが重複","確認済み"))),1,IF(COUNTA(F10)=0,IF(H10="",0,1),IF(AND(ISNUMBER(H10),H10=IF(G10="確認済み",0,1)),0,1)))</f>
        <v>0</v>
      </c>
    </row>
    <row r="11" customFormat="false" ht="30" hidden="false" customHeight="true" outlineLevel="0" collapsed="false">
      <c r="A11" s="16" t="s">
        <v>80</v>
      </c>
      <c r="B11" s="1" t="str">
        <f aca="false">IF(COUNTA(A11)=0,"",IF(NOT(AND(ISTEXT(A11),LEN(A11)=8,EXACT(LEFT(A11,4),"CUS-"),ISNUMBER(FIND(MID(A11,5,1)&amp;"x","0x1x2x3x4x5x6x7x8x9x")),ISNUMBER(FIND(MID(A11,6,1)&amp;"x","0x1x2x3x4x5x6x7x8x9x")),ISNUMBER(FIND(MID(A11,7,1)&amp;"x","0x1x2x3x4x5x6x7x8x9x")),ISNUMBER(FIND(MID(A11,8,1)&amp;"x","0x1x2x3x4x5x6x7x8x9x")))),"IDの形式を確認",IF(COUNTIFS($A$8:$A$57,A11)&gt;1,"IDが重複","確認済み")))</f>
        <v>確認済み</v>
      </c>
      <c r="C11" s="1" t="n">
        <f aca="false">IF(B11="","",IF(B11="確認済み",0,1))</f>
        <v>0</v>
      </c>
      <c r="D11" s="1" t="n">
        <f aca="false">IF(B11&lt;&gt;IF(COUNTA(A11)=0,"",IF(NOT(AND(ISTEXT(A11),LEN(A11)=8,EXACT(LEFT(A11,4),"CUS-"),ISNUMBER(FIND(MID(A11,5,1)&amp;"x","0x1x2x3x4x5x6x7x8x9x")),ISNUMBER(FIND(MID(A11,6,1)&amp;"x","0x1x2x3x4x5x6x7x8x9x")),ISNUMBER(FIND(MID(A11,7,1)&amp;"x","0x1x2x3x4x5x6x7x8x9x")),ISNUMBER(FIND(MID(A11,8,1)&amp;"x","0x1x2x3x4x5x6x7x8x9x")))),"IDの形式を確認",IF(COUNTIFS($A$8:$A$57,A11)&gt;1,"IDが重複","確認済み"))),1,IF(COUNTA(A11)=0,IF(C11="",0,1),IF(AND(ISNUMBER(C11),C11=IF(B11="確認済み",0,1)),0,1)))</f>
        <v>0</v>
      </c>
      <c r="E11" s="1"/>
      <c r="F11" s="16" t="s">
        <v>81</v>
      </c>
      <c r="G11" s="1" t="str">
        <f aca="false">IF(COUNTA(F11)=0,"",IF(NOT(AND(ISTEXT(F11),LEN(F11)=8,EXACT(LEFT(F11,4),"STF-"),ISNUMBER(FIND(MID(F11,5,1)&amp;"x","0x1x2x3x4x5x6x7x8x9x")),ISNUMBER(FIND(MID(F11,6,1)&amp;"x","0x1x2x3x4x5x6x7x8x9x")),ISNUMBER(FIND(MID(F11,7,1)&amp;"x","0x1x2x3x4x5x6x7x8x9x")),ISNUMBER(FIND(MID(F11,8,1)&amp;"x","0x1x2x3x4x5x6x7x8x9x")))),"IDの形式を確認",IF(COUNTIFS($F$8:$F$27,F11)&gt;1,"IDが重複","確認済み")))</f>
        <v>確認済み</v>
      </c>
      <c r="H11" s="1" t="n">
        <f aca="false">IF(G11="","",IF(G11="確認済み",0,1))</f>
        <v>0</v>
      </c>
      <c r="I11" s="1" t="n">
        <f aca="false">IF(G11&lt;&gt;IF(COUNTA(F11)=0,"",IF(NOT(AND(ISTEXT(F11),LEN(F11)=8,EXACT(LEFT(F11,4),"STF-"),ISNUMBER(FIND(MID(F11,5,1)&amp;"x","0x1x2x3x4x5x6x7x8x9x")),ISNUMBER(FIND(MID(F11,6,1)&amp;"x","0x1x2x3x4x5x6x7x8x9x")),ISNUMBER(FIND(MID(F11,7,1)&amp;"x","0x1x2x3x4x5x6x7x8x9x")),ISNUMBER(FIND(MID(F11,8,1)&amp;"x","0x1x2x3x4x5x6x7x8x9x")))),"IDの形式を確認",IF(COUNTIFS($F$8:$F$27,F11)&gt;1,"IDが重複","確認済み"))),1,IF(COUNTA(F11)=0,IF(H11="",0,1),IF(AND(ISNUMBER(H11),H11=IF(G11="確認済み",0,1)),0,1)))</f>
        <v>0</v>
      </c>
    </row>
    <row r="12" customFormat="false" ht="30" hidden="false" customHeight="true" outlineLevel="0" collapsed="false">
      <c r="A12" s="16"/>
      <c r="B12" s="1" t="str">
        <f aca="false">IF(COUNTA(A12)=0,"",IF(NOT(AND(ISTEXT(A12),LEN(A12)=8,EXACT(LEFT(A12,4),"CUS-"),ISNUMBER(FIND(MID(A12,5,1)&amp;"x","0x1x2x3x4x5x6x7x8x9x")),ISNUMBER(FIND(MID(A12,6,1)&amp;"x","0x1x2x3x4x5x6x7x8x9x")),ISNUMBER(FIND(MID(A12,7,1)&amp;"x","0x1x2x3x4x5x6x7x8x9x")),ISNUMBER(FIND(MID(A12,8,1)&amp;"x","0x1x2x3x4x5x6x7x8x9x")))),"IDの形式を確認",IF(COUNTIFS($A$8:$A$57,A12)&gt;1,"IDが重複","確認済み")))</f>
        <v/>
      </c>
      <c r="C12" s="1" t="str">
        <f aca="false">IF(B12="","",IF(B12="確認済み",0,1))</f>
        <v/>
      </c>
      <c r="D12" s="1" t="n">
        <f aca="false">IF(B12&lt;&gt;IF(COUNTA(A12)=0,"",IF(NOT(AND(ISTEXT(A12),LEN(A12)=8,EXACT(LEFT(A12,4),"CUS-"),ISNUMBER(FIND(MID(A12,5,1)&amp;"x","0x1x2x3x4x5x6x7x8x9x")),ISNUMBER(FIND(MID(A12,6,1)&amp;"x","0x1x2x3x4x5x6x7x8x9x")),ISNUMBER(FIND(MID(A12,7,1)&amp;"x","0x1x2x3x4x5x6x7x8x9x")),ISNUMBER(FIND(MID(A12,8,1)&amp;"x","0x1x2x3x4x5x6x7x8x9x")))),"IDの形式を確認",IF(COUNTIFS($A$8:$A$57,A12)&gt;1,"IDが重複","確認済み"))),1,IF(COUNTA(A12)=0,IF(C12="",0,1),IF(AND(ISNUMBER(C12),C12=IF(B12="確認済み",0,1)),0,1)))</f>
        <v>0</v>
      </c>
      <c r="E12" s="1"/>
      <c r="F12" s="16"/>
      <c r="G12" s="1" t="str">
        <f aca="false">IF(COUNTA(F12)=0,"",IF(NOT(AND(ISTEXT(F12),LEN(F12)=8,EXACT(LEFT(F12,4),"STF-"),ISNUMBER(FIND(MID(F12,5,1)&amp;"x","0x1x2x3x4x5x6x7x8x9x")),ISNUMBER(FIND(MID(F12,6,1)&amp;"x","0x1x2x3x4x5x6x7x8x9x")),ISNUMBER(FIND(MID(F12,7,1)&amp;"x","0x1x2x3x4x5x6x7x8x9x")),ISNUMBER(FIND(MID(F12,8,1)&amp;"x","0x1x2x3x4x5x6x7x8x9x")))),"IDの形式を確認",IF(COUNTIFS($F$8:$F$27,F12)&gt;1,"IDが重複","確認済み")))</f>
        <v/>
      </c>
      <c r="H12" s="1" t="str">
        <f aca="false">IF(G12="","",IF(G12="確認済み",0,1))</f>
        <v/>
      </c>
      <c r="I12" s="1" t="n">
        <f aca="false">IF(G12&lt;&gt;IF(COUNTA(F12)=0,"",IF(NOT(AND(ISTEXT(F12),LEN(F12)=8,EXACT(LEFT(F12,4),"STF-"),ISNUMBER(FIND(MID(F12,5,1)&amp;"x","0x1x2x3x4x5x6x7x8x9x")),ISNUMBER(FIND(MID(F12,6,1)&amp;"x","0x1x2x3x4x5x6x7x8x9x")),ISNUMBER(FIND(MID(F12,7,1)&amp;"x","0x1x2x3x4x5x6x7x8x9x")),ISNUMBER(FIND(MID(F12,8,1)&amp;"x","0x1x2x3x4x5x6x7x8x9x")))),"IDの形式を確認",IF(COUNTIFS($F$8:$F$27,F12)&gt;1,"IDが重複","確認済み"))),1,IF(COUNTA(F12)=0,IF(H12="",0,1),IF(AND(ISNUMBER(H12),H12=IF(G12="確認済み",0,1)),0,1)))</f>
        <v>0</v>
      </c>
    </row>
    <row r="13" customFormat="false" ht="30" hidden="false" customHeight="true" outlineLevel="0" collapsed="false">
      <c r="A13" s="16"/>
      <c r="B13" s="1" t="str">
        <f aca="false">IF(COUNTA(A13)=0,"",IF(NOT(AND(ISTEXT(A13),LEN(A13)=8,EXACT(LEFT(A13,4),"CUS-"),ISNUMBER(FIND(MID(A13,5,1)&amp;"x","0x1x2x3x4x5x6x7x8x9x")),ISNUMBER(FIND(MID(A13,6,1)&amp;"x","0x1x2x3x4x5x6x7x8x9x")),ISNUMBER(FIND(MID(A13,7,1)&amp;"x","0x1x2x3x4x5x6x7x8x9x")),ISNUMBER(FIND(MID(A13,8,1)&amp;"x","0x1x2x3x4x5x6x7x8x9x")))),"IDの形式を確認",IF(COUNTIFS($A$8:$A$57,A13)&gt;1,"IDが重複","確認済み")))</f>
        <v/>
      </c>
      <c r="C13" s="1" t="str">
        <f aca="false">IF(B13="","",IF(B13="確認済み",0,1))</f>
        <v/>
      </c>
      <c r="D13" s="1" t="n">
        <f aca="false">IF(B13&lt;&gt;IF(COUNTA(A13)=0,"",IF(NOT(AND(ISTEXT(A13),LEN(A13)=8,EXACT(LEFT(A13,4),"CUS-"),ISNUMBER(FIND(MID(A13,5,1)&amp;"x","0x1x2x3x4x5x6x7x8x9x")),ISNUMBER(FIND(MID(A13,6,1)&amp;"x","0x1x2x3x4x5x6x7x8x9x")),ISNUMBER(FIND(MID(A13,7,1)&amp;"x","0x1x2x3x4x5x6x7x8x9x")),ISNUMBER(FIND(MID(A13,8,1)&amp;"x","0x1x2x3x4x5x6x7x8x9x")))),"IDの形式を確認",IF(COUNTIFS($A$8:$A$57,A13)&gt;1,"IDが重複","確認済み"))),1,IF(COUNTA(A13)=0,IF(C13="",0,1),IF(AND(ISNUMBER(C13),C13=IF(B13="確認済み",0,1)),0,1)))</f>
        <v>0</v>
      </c>
      <c r="E13" s="1"/>
      <c r="F13" s="16"/>
      <c r="G13" s="1" t="str">
        <f aca="false">IF(COUNTA(F13)=0,"",IF(NOT(AND(ISTEXT(F13),LEN(F13)=8,EXACT(LEFT(F13,4),"STF-"),ISNUMBER(FIND(MID(F13,5,1)&amp;"x","0x1x2x3x4x5x6x7x8x9x")),ISNUMBER(FIND(MID(F13,6,1)&amp;"x","0x1x2x3x4x5x6x7x8x9x")),ISNUMBER(FIND(MID(F13,7,1)&amp;"x","0x1x2x3x4x5x6x7x8x9x")),ISNUMBER(FIND(MID(F13,8,1)&amp;"x","0x1x2x3x4x5x6x7x8x9x")))),"IDの形式を確認",IF(COUNTIFS($F$8:$F$27,F13)&gt;1,"IDが重複","確認済み")))</f>
        <v/>
      </c>
      <c r="H13" s="1" t="str">
        <f aca="false">IF(G13="","",IF(G13="確認済み",0,1))</f>
        <v/>
      </c>
      <c r="I13" s="1" t="n">
        <f aca="false">IF(G13&lt;&gt;IF(COUNTA(F13)=0,"",IF(NOT(AND(ISTEXT(F13),LEN(F13)=8,EXACT(LEFT(F13,4),"STF-"),ISNUMBER(FIND(MID(F13,5,1)&amp;"x","0x1x2x3x4x5x6x7x8x9x")),ISNUMBER(FIND(MID(F13,6,1)&amp;"x","0x1x2x3x4x5x6x7x8x9x")),ISNUMBER(FIND(MID(F13,7,1)&amp;"x","0x1x2x3x4x5x6x7x8x9x")),ISNUMBER(FIND(MID(F13,8,1)&amp;"x","0x1x2x3x4x5x6x7x8x9x")))),"IDの形式を確認",IF(COUNTIFS($F$8:$F$27,F13)&gt;1,"IDが重複","確認済み"))),1,IF(COUNTA(F13)=0,IF(H13="",0,1),IF(AND(ISNUMBER(H13),H13=IF(G13="確認済み",0,1)),0,1)))</f>
        <v>0</v>
      </c>
    </row>
    <row r="14" customFormat="false" ht="30" hidden="false" customHeight="true" outlineLevel="0" collapsed="false">
      <c r="A14" s="16"/>
      <c r="B14" s="1" t="str">
        <f aca="false">IF(COUNTA(A14)=0,"",IF(NOT(AND(ISTEXT(A14),LEN(A14)=8,EXACT(LEFT(A14,4),"CUS-"),ISNUMBER(FIND(MID(A14,5,1)&amp;"x","0x1x2x3x4x5x6x7x8x9x")),ISNUMBER(FIND(MID(A14,6,1)&amp;"x","0x1x2x3x4x5x6x7x8x9x")),ISNUMBER(FIND(MID(A14,7,1)&amp;"x","0x1x2x3x4x5x6x7x8x9x")),ISNUMBER(FIND(MID(A14,8,1)&amp;"x","0x1x2x3x4x5x6x7x8x9x")))),"IDの形式を確認",IF(COUNTIFS($A$8:$A$57,A14)&gt;1,"IDが重複","確認済み")))</f>
        <v/>
      </c>
      <c r="C14" s="1" t="str">
        <f aca="false">IF(B14="","",IF(B14="確認済み",0,1))</f>
        <v/>
      </c>
      <c r="D14" s="1" t="n">
        <f aca="false">IF(B14&lt;&gt;IF(COUNTA(A14)=0,"",IF(NOT(AND(ISTEXT(A14),LEN(A14)=8,EXACT(LEFT(A14,4),"CUS-"),ISNUMBER(FIND(MID(A14,5,1)&amp;"x","0x1x2x3x4x5x6x7x8x9x")),ISNUMBER(FIND(MID(A14,6,1)&amp;"x","0x1x2x3x4x5x6x7x8x9x")),ISNUMBER(FIND(MID(A14,7,1)&amp;"x","0x1x2x3x4x5x6x7x8x9x")),ISNUMBER(FIND(MID(A14,8,1)&amp;"x","0x1x2x3x4x5x6x7x8x9x")))),"IDの形式を確認",IF(COUNTIFS($A$8:$A$57,A14)&gt;1,"IDが重複","確認済み"))),1,IF(COUNTA(A14)=0,IF(C14="",0,1),IF(AND(ISNUMBER(C14),C14=IF(B14="確認済み",0,1)),0,1)))</f>
        <v>0</v>
      </c>
      <c r="E14" s="1"/>
      <c r="F14" s="16"/>
      <c r="G14" s="1" t="str">
        <f aca="false">IF(COUNTA(F14)=0,"",IF(NOT(AND(ISTEXT(F14),LEN(F14)=8,EXACT(LEFT(F14,4),"STF-"),ISNUMBER(FIND(MID(F14,5,1)&amp;"x","0x1x2x3x4x5x6x7x8x9x")),ISNUMBER(FIND(MID(F14,6,1)&amp;"x","0x1x2x3x4x5x6x7x8x9x")),ISNUMBER(FIND(MID(F14,7,1)&amp;"x","0x1x2x3x4x5x6x7x8x9x")),ISNUMBER(FIND(MID(F14,8,1)&amp;"x","0x1x2x3x4x5x6x7x8x9x")))),"IDの形式を確認",IF(COUNTIFS($F$8:$F$27,F14)&gt;1,"IDが重複","確認済み")))</f>
        <v/>
      </c>
      <c r="H14" s="1" t="str">
        <f aca="false">IF(G14="","",IF(G14="確認済み",0,1))</f>
        <v/>
      </c>
      <c r="I14" s="1" t="n">
        <f aca="false">IF(G14&lt;&gt;IF(COUNTA(F14)=0,"",IF(NOT(AND(ISTEXT(F14),LEN(F14)=8,EXACT(LEFT(F14,4),"STF-"),ISNUMBER(FIND(MID(F14,5,1)&amp;"x","0x1x2x3x4x5x6x7x8x9x")),ISNUMBER(FIND(MID(F14,6,1)&amp;"x","0x1x2x3x4x5x6x7x8x9x")),ISNUMBER(FIND(MID(F14,7,1)&amp;"x","0x1x2x3x4x5x6x7x8x9x")),ISNUMBER(FIND(MID(F14,8,1)&amp;"x","0x1x2x3x4x5x6x7x8x9x")))),"IDの形式を確認",IF(COUNTIFS($F$8:$F$27,F14)&gt;1,"IDが重複","確認済み"))),1,IF(COUNTA(F14)=0,IF(H14="",0,1),IF(AND(ISNUMBER(H14),H14=IF(G14="確認済み",0,1)),0,1)))</f>
        <v>0</v>
      </c>
    </row>
    <row r="15" customFormat="false" ht="30" hidden="false" customHeight="true" outlineLevel="0" collapsed="false">
      <c r="A15" s="16"/>
      <c r="B15" s="1" t="str">
        <f aca="false">IF(COUNTA(A15)=0,"",IF(NOT(AND(ISTEXT(A15),LEN(A15)=8,EXACT(LEFT(A15,4),"CUS-"),ISNUMBER(FIND(MID(A15,5,1)&amp;"x","0x1x2x3x4x5x6x7x8x9x")),ISNUMBER(FIND(MID(A15,6,1)&amp;"x","0x1x2x3x4x5x6x7x8x9x")),ISNUMBER(FIND(MID(A15,7,1)&amp;"x","0x1x2x3x4x5x6x7x8x9x")),ISNUMBER(FIND(MID(A15,8,1)&amp;"x","0x1x2x3x4x5x6x7x8x9x")))),"IDの形式を確認",IF(COUNTIFS($A$8:$A$57,A15)&gt;1,"IDが重複","確認済み")))</f>
        <v/>
      </c>
      <c r="C15" s="1" t="str">
        <f aca="false">IF(B15="","",IF(B15="確認済み",0,1))</f>
        <v/>
      </c>
      <c r="D15" s="1" t="n">
        <f aca="false">IF(B15&lt;&gt;IF(COUNTA(A15)=0,"",IF(NOT(AND(ISTEXT(A15),LEN(A15)=8,EXACT(LEFT(A15,4),"CUS-"),ISNUMBER(FIND(MID(A15,5,1)&amp;"x","0x1x2x3x4x5x6x7x8x9x")),ISNUMBER(FIND(MID(A15,6,1)&amp;"x","0x1x2x3x4x5x6x7x8x9x")),ISNUMBER(FIND(MID(A15,7,1)&amp;"x","0x1x2x3x4x5x6x7x8x9x")),ISNUMBER(FIND(MID(A15,8,1)&amp;"x","0x1x2x3x4x5x6x7x8x9x")))),"IDの形式を確認",IF(COUNTIFS($A$8:$A$57,A15)&gt;1,"IDが重複","確認済み"))),1,IF(COUNTA(A15)=0,IF(C15="",0,1),IF(AND(ISNUMBER(C15),C15=IF(B15="確認済み",0,1)),0,1)))</f>
        <v>0</v>
      </c>
      <c r="E15" s="1"/>
      <c r="F15" s="16"/>
      <c r="G15" s="1" t="str">
        <f aca="false">IF(COUNTA(F15)=0,"",IF(NOT(AND(ISTEXT(F15),LEN(F15)=8,EXACT(LEFT(F15,4),"STF-"),ISNUMBER(FIND(MID(F15,5,1)&amp;"x","0x1x2x3x4x5x6x7x8x9x")),ISNUMBER(FIND(MID(F15,6,1)&amp;"x","0x1x2x3x4x5x6x7x8x9x")),ISNUMBER(FIND(MID(F15,7,1)&amp;"x","0x1x2x3x4x5x6x7x8x9x")),ISNUMBER(FIND(MID(F15,8,1)&amp;"x","0x1x2x3x4x5x6x7x8x9x")))),"IDの形式を確認",IF(COUNTIFS($F$8:$F$27,F15)&gt;1,"IDが重複","確認済み")))</f>
        <v/>
      </c>
      <c r="H15" s="1" t="str">
        <f aca="false">IF(G15="","",IF(G15="確認済み",0,1))</f>
        <v/>
      </c>
      <c r="I15" s="1" t="n">
        <f aca="false">IF(G15&lt;&gt;IF(COUNTA(F15)=0,"",IF(NOT(AND(ISTEXT(F15),LEN(F15)=8,EXACT(LEFT(F15,4),"STF-"),ISNUMBER(FIND(MID(F15,5,1)&amp;"x","0x1x2x3x4x5x6x7x8x9x")),ISNUMBER(FIND(MID(F15,6,1)&amp;"x","0x1x2x3x4x5x6x7x8x9x")),ISNUMBER(FIND(MID(F15,7,1)&amp;"x","0x1x2x3x4x5x6x7x8x9x")),ISNUMBER(FIND(MID(F15,8,1)&amp;"x","0x1x2x3x4x5x6x7x8x9x")))),"IDの形式を確認",IF(COUNTIFS($F$8:$F$27,F15)&gt;1,"IDが重複","確認済み"))),1,IF(COUNTA(F15)=0,IF(H15="",0,1),IF(AND(ISNUMBER(H15),H15=IF(G15="確認済み",0,1)),0,1)))</f>
        <v>0</v>
      </c>
    </row>
    <row r="16" customFormat="false" ht="30" hidden="false" customHeight="true" outlineLevel="0" collapsed="false">
      <c r="A16" s="16"/>
      <c r="B16" s="1" t="str">
        <f aca="false">IF(COUNTA(A16)=0,"",IF(NOT(AND(ISTEXT(A16),LEN(A16)=8,EXACT(LEFT(A16,4),"CUS-"),ISNUMBER(FIND(MID(A16,5,1)&amp;"x","0x1x2x3x4x5x6x7x8x9x")),ISNUMBER(FIND(MID(A16,6,1)&amp;"x","0x1x2x3x4x5x6x7x8x9x")),ISNUMBER(FIND(MID(A16,7,1)&amp;"x","0x1x2x3x4x5x6x7x8x9x")),ISNUMBER(FIND(MID(A16,8,1)&amp;"x","0x1x2x3x4x5x6x7x8x9x")))),"IDの形式を確認",IF(COUNTIFS($A$8:$A$57,A16)&gt;1,"IDが重複","確認済み")))</f>
        <v/>
      </c>
      <c r="C16" s="1" t="str">
        <f aca="false">IF(B16="","",IF(B16="確認済み",0,1))</f>
        <v/>
      </c>
      <c r="D16" s="1" t="n">
        <f aca="false">IF(B16&lt;&gt;IF(COUNTA(A16)=0,"",IF(NOT(AND(ISTEXT(A16),LEN(A16)=8,EXACT(LEFT(A16,4),"CUS-"),ISNUMBER(FIND(MID(A16,5,1)&amp;"x","0x1x2x3x4x5x6x7x8x9x")),ISNUMBER(FIND(MID(A16,6,1)&amp;"x","0x1x2x3x4x5x6x7x8x9x")),ISNUMBER(FIND(MID(A16,7,1)&amp;"x","0x1x2x3x4x5x6x7x8x9x")),ISNUMBER(FIND(MID(A16,8,1)&amp;"x","0x1x2x3x4x5x6x7x8x9x")))),"IDの形式を確認",IF(COUNTIFS($A$8:$A$57,A16)&gt;1,"IDが重複","確認済み"))),1,IF(COUNTA(A16)=0,IF(C16="",0,1),IF(AND(ISNUMBER(C16),C16=IF(B16="確認済み",0,1)),0,1)))</f>
        <v>0</v>
      </c>
      <c r="E16" s="1"/>
      <c r="F16" s="16"/>
      <c r="G16" s="1" t="str">
        <f aca="false">IF(COUNTA(F16)=0,"",IF(NOT(AND(ISTEXT(F16),LEN(F16)=8,EXACT(LEFT(F16,4),"STF-"),ISNUMBER(FIND(MID(F16,5,1)&amp;"x","0x1x2x3x4x5x6x7x8x9x")),ISNUMBER(FIND(MID(F16,6,1)&amp;"x","0x1x2x3x4x5x6x7x8x9x")),ISNUMBER(FIND(MID(F16,7,1)&amp;"x","0x1x2x3x4x5x6x7x8x9x")),ISNUMBER(FIND(MID(F16,8,1)&amp;"x","0x1x2x3x4x5x6x7x8x9x")))),"IDの形式を確認",IF(COUNTIFS($F$8:$F$27,F16)&gt;1,"IDが重複","確認済み")))</f>
        <v/>
      </c>
      <c r="H16" s="1" t="str">
        <f aca="false">IF(G16="","",IF(G16="確認済み",0,1))</f>
        <v/>
      </c>
      <c r="I16" s="1" t="n">
        <f aca="false">IF(G16&lt;&gt;IF(COUNTA(F16)=0,"",IF(NOT(AND(ISTEXT(F16),LEN(F16)=8,EXACT(LEFT(F16,4),"STF-"),ISNUMBER(FIND(MID(F16,5,1)&amp;"x","0x1x2x3x4x5x6x7x8x9x")),ISNUMBER(FIND(MID(F16,6,1)&amp;"x","0x1x2x3x4x5x6x7x8x9x")),ISNUMBER(FIND(MID(F16,7,1)&amp;"x","0x1x2x3x4x5x6x7x8x9x")),ISNUMBER(FIND(MID(F16,8,1)&amp;"x","0x1x2x3x4x5x6x7x8x9x")))),"IDの形式を確認",IF(COUNTIFS($F$8:$F$27,F16)&gt;1,"IDが重複","確認済み"))),1,IF(COUNTA(F16)=0,IF(H16="",0,1),IF(AND(ISNUMBER(H16),H16=IF(G16="確認済み",0,1)),0,1)))</f>
        <v>0</v>
      </c>
    </row>
    <row r="17" customFormat="false" ht="30" hidden="false" customHeight="true" outlineLevel="0" collapsed="false">
      <c r="A17" s="16"/>
      <c r="B17" s="1" t="str">
        <f aca="false">IF(COUNTA(A17)=0,"",IF(NOT(AND(ISTEXT(A17),LEN(A17)=8,EXACT(LEFT(A17,4),"CUS-"),ISNUMBER(FIND(MID(A17,5,1)&amp;"x","0x1x2x3x4x5x6x7x8x9x")),ISNUMBER(FIND(MID(A17,6,1)&amp;"x","0x1x2x3x4x5x6x7x8x9x")),ISNUMBER(FIND(MID(A17,7,1)&amp;"x","0x1x2x3x4x5x6x7x8x9x")),ISNUMBER(FIND(MID(A17,8,1)&amp;"x","0x1x2x3x4x5x6x7x8x9x")))),"IDの形式を確認",IF(COUNTIFS($A$8:$A$57,A17)&gt;1,"IDが重複","確認済み")))</f>
        <v/>
      </c>
      <c r="C17" s="1" t="str">
        <f aca="false">IF(B17="","",IF(B17="確認済み",0,1))</f>
        <v/>
      </c>
      <c r="D17" s="1" t="n">
        <f aca="false">IF(B17&lt;&gt;IF(COUNTA(A17)=0,"",IF(NOT(AND(ISTEXT(A17),LEN(A17)=8,EXACT(LEFT(A17,4),"CUS-"),ISNUMBER(FIND(MID(A17,5,1)&amp;"x","0x1x2x3x4x5x6x7x8x9x")),ISNUMBER(FIND(MID(A17,6,1)&amp;"x","0x1x2x3x4x5x6x7x8x9x")),ISNUMBER(FIND(MID(A17,7,1)&amp;"x","0x1x2x3x4x5x6x7x8x9x")),ISNUMBER(FIND(MID(A17,8,1)&amp;"x","0x1x2x3x4x5x6x7x8x9x")))),"IDの形式を確認",IF(COUNTIFS($A$8:$A$57,A17)&gt;1,"IDが重複","確認済み"))),1,IF(COUNTA(A17)=0,IF(C17="",0,1),IF(AND(ISNUMBER(C17),C17=IF(B17="確認済み",0,1)),0,1)))</f>
        <v>0</v>
      </c>
      <c r="E17" s="1"/>
      <c r="F17" s="16"/>
      <c r="G17" s="1" t="str">
        <f aca="false">IF(COUNTA(F17)=0,"",IF(NOT(AND(ISTEXT(F17),LEN(F17)=8,EXACT(LEFT(F17,4),"STF-"),ISNUMBER(FIND(MID(F17,5,1)&amp;"x","0x1x2x3x4x5x6x7x8x9x")),ISNUMBER(FIND(MID(F17,6,1)&amp;"x","0x1x2x3x4x5x6x7x8x9x")),ISNUMBER(FIND(MID(F17,7,1)&amp;"x","0x1x2x3x4x5x6x7x8x9x")),ISNUMBER(FIND(MID(F17,8,1)&amp;"x","0x1x2x3x4x5x6x7x8x9x")))),"IDの形式を確認",IF(COUNTIFS($F$8:$F$27,F17)&gt;1,"IDが重複","確認済み")))</f>
        <v/>
      </c>
      <c r="H17" s="1" t="str">
        <f aca="false">IF(G17="","",IF(G17="確認済み",0,1))</f>
        <v/>
      </c>
      <c r="I17" s="1" t="n">
        <f aca="false">IF(G17&lt;&gt;IF(COUNTA(F17)=0,"",IF(NOT(AND(ISTEXT(F17),LEN(F17)=8,EXACT(LEFT(F17,4),"STF-"),ISNUMBER(FIND(MID(F17,5,1)&amp;"x","0x1x2x3x4x5x6x7x8x9x")),ISNUMBER(FIND(MID(F17,6,1)&amp;"x","0x1x2x3x4x5x6x7x8x9x")),ISNUMBER(FIND(MID(F17,7,1)&amp;"x","0x1x2x3x4x5x6x7x8x9x")),ISNUMBER(FIND(MID(F17,8,1)&amp;"x","0x1x2x3x4x5x6x7x8x9x")))),"IDの形式を確認",IF(COUNTIFS($F$8:$F$27,F17)&gt;1,"IDが重複","確認済み"))),1,IF(COUNTA(F17)=0,IF(H17="",0,1),IF(AND(ISNUMBER(H17),H17=IF(G17="確認済み",0,1)),0,1)))</f>
        <v>0</v>
      </c>
    </row>
    <row r="18" customFormat="false" ht="30" hidden="false" customHeight="true" outlineLevel="0" collapsed="false">
      <c r="A18" s="16"/>
      <c r="B18" s="1" t="str">
        <f aca="false">IF(COUNTA(A18)=0,"",IF(NOT(AND(ISTEXT(A18),LEN(A18)=8,EXACT(LEFT(A18,4),"CUS-"),ISNUMBER(FIND(MID(A18,5,1)&amp;"x","0x1x2x3x4x5x6x7x8x9x")),ISNUMBER(FIND(MID(A18,6,1)&amp;"x","0x1x2x3x4x5x6x7x8x9x")),ISNUMBER(FIND(MID(A18,7,1)&amp;"x","0x1x2x3x4x5x6x7x8x9x")),ISNUMBER(FIND(MID(A18,8,1)&amp;"x","0x1x2x3x4x5x6x7x8x9x")))),"IDの形式を確認",IF(COUNTIFS($A$8:$A$57,A18)&gt;1,"IDが重複","確認済み")))</f>
        <v/>
      </c>
      <c r="C18" s="1" t="str">
        <f aca="false">IF(B18="","",IF(B18="確認済み",0,1))</f>
        <v/>
      </c>
      <c r="D18" s="1" t="n">
        <f aca="false">IF(B18&lt;&gt;IF(COUNTA(A18)=0,"",IF(NOT(AND(ISTEXT(A18),LEN(A18)=8,EXACT(LEFT(A18,4),"CUS-"),ISNUMBER(FIND(MID(A18,5,1)&amp;"x","0x1x2x3x4x5x6x7x8x9x")),ISNUMBER(FIND(MID(A18,6,1)&amp;"x","0x1x2x3x4x5x6x7x8x9x")),ISNUMBER(FIND(MID(A18,7,1)&amp;"x","0x1x2x3x4x5x6x7x8x9x")),ISNUMBER(FIND(MID(A18,8,1)&amp;"x","0x1x2x3x4x5x6x7x8x9x")))),"IDの形式を確認",IF(COUNTIFS($A$8:$A$57,A18)&gt;1,"IDが重複","確認済み"))),1,IF(COUNTA(A18)=0,IF(C18="",0,1),IF(AND(ISNUMBER(C18),C18=IF(B18="確認済み",0,1)),0,1)))</f>
        <v>0</v>
      </c>
      <c r="E18" s="1"/>
      <c r="F18" s="16"/>
      <c r="G18" s="1" t="str">
        <f aca="false">IF(COUNTA(F18)=0,"",IF(NOT(AND(ISTEXT(F18),LEN(F18)=8,EXACT(LEFT(F18,4),"STF-"),ISNUMBER(FIND(MID(F18,5,1)&amp;"x","0x1x2x3x4x5x6x7x8x9x")),ISNUMBER(FIND(MID(F18,6,1)&amp;"x","0x1x2x3x4x5x6x7x8x9x")),ISNUMBER(FIND(MID(F18,7,1)&amp;"x","0x1x2x3x4x5x6x7x8x9x")),ISNUMBER(FIND(MID(F18,8,1)&amp;"x","0x1x2x3x4x5x6x7x8x9x")))),"IDの形式を確認",IF(COUNTIFS($F$8:$F$27,F18)&gt;1,"IDが重複","確認済み")))</f>
        <v/>
      </c>
      <c r="H18" s="1" t="str">
        <f aca="false">IF(G18="","",IF(G18="確認済み",0,1))</f>
        <v/>
      </c>
      <c r="I18" s="1" t="n">
        <f aca="false">IF(G18&lt;&gt;IF(COUNTA(F18)=0,"",IF(NOT(AND(ISTEXT(F18),LEN(F18)=8,EXACT(LEFT(F18,4),"STF-"),ISNUMBER(FIND(MID(F18,5,1)&amp;"x","0x1x2x3x4x5x6x7x8x9x")),ISNUMBER(FIND(MID(F18,6,1)&amp;"x","0x1x2x3x4x5x6x7x8x9x")),ISNUMBER(FIND(MID(F18,7,1)&amp;"x","0x1x2x3x4x5x6x7x8x9x")),ISNUMBER(FIND(MID(F18,8,1)&amp;"x","0x1x2x3x4x5x6x7x8x9x")))),"IDの形式を確認",IF(COUNTIFS($F$8:$F$27,F18)&gt;1,"IDが重複","確認済み"))),1,IF(COUNTA(F18)=0,IF(H18="",0,1),IF(AND(ISNUMBER(H18),H18=IF(G18="確認済み",0,1)),0,1)))</f>
        <v>0</v>
      </c>
    </row>
    <row r="19" customFormat="false" ht="30" hidden="false" customHeight="true" outlineLevel="0" collapsed="false">
      <c r="A19" s="16"/>
      <c r="B19" s="1" t="str">
        <f aca="false">IF(COUNTA(A19)=0,"",IF(NOT(AND(ISTEXT(A19),LEN(A19)=8,EXACT(LEFT(A19,4),"CUS-"),ISNUMBER(FIND(MID(A19,5,1)&amp;"x","0x1x2x3x4x5x6x7x8x9x")),ISNUMBER(FIND(MID(A19,6,1)&amp;"x","0x1x2x3x4x5x6x7x8x9x")),ISNUMBER(FIND(MID(A19,7,1)&amp;"x","0x1x2x3x4x5x6x7x8x9x")),ISNUMBER(FIND(MID(A19,8,1)&amp;"x","0x1x2x3x4x5x6x7x8x9x")))),"IDの形式を確認",IF(COUNTIFS($A$8:$A$57,A19)&gt;1,"IDが重複","確認済み")))</f>
        <v/>
      </c>
      <c r="C19" s="1" t="str">
        <f aca="false">IF(B19="","",IF(B19="確認済み",0,1))</f>
        <v/>
      </c>
      <c r="D19" s="1" t="n">
        <f aca="false">IF(B19&lt;&gt;IF(COUNTA(A19)=0,"",IF(NOT(AND(ISTEXT(A19),LEN(A19)=8,EXACT(LEFT(A19,4),"CUS-"),ISNUMBER(FIND(MID(A19,5,1)&amp;"x","0x1x2x3x4x5x6x7x8x9x")),ISNUMBER(FIND(MID(A19,6,1)&amp;"x","0x1x2x3x4x5x6x7x8x9x")),ISNUMBER(FIND(MID(A19,7,1)&amp;"x","0x1x2x3x4x5x6x7x8x9x")),ISNUMBER(FIND(MID(A19,8,1)&amp;"x","0x1x2x3x4x5x6x7x8x9x")))),"IDの形式を確認",IF(COUNTIFS($A$8:$A$57,A19)&gt;1,"IDが重複","確認済み"))),1,IF(COUNTA(A19)=0,IF(C19="",0,1),IF(AND(ISNUMBER(C19),C19=IF(B19="確認済み",0,1)),0,1)))</f>
        <v>0</v>
      </c>
      <c r="E19" s="1"/>
      <c r="F19" s="16"/>
      <c r="G19" s="1" t="str">
        <f aca="false">IF(COUNTA(F19)=0,"",IF(NOT(AND(ISTEXT(F19),LEN(F19)=8,EXACT(LEFT(F19,4),"STF-"),ISNUMBER(FIND(MID(F19,5,1)&amp;"x","0x1x2x3x4x5x6x7x8x9x")),ISNUMBER(FIND(MID(F19,6,1)&amp;"x","0x1x2x3x4x5x6x7x8x9x")),ISNUMBER(FIND(MID(F19,7,1)&amp;"x","0x1x2x3x4x5x6x7x8x9x")),ISNUMBER(FIND(MID(F19,8,1)&amp;"x","0x1x2x3x4x5x6x7x8x9x")))),"IDの形式を確認",IF(COUNTIFS($F$8:$F$27,F19)&gt;1,"IDが重複","確認済み")))</f>
        <v/>
      </c>
      <c r="H19" s="1" t="str">
        <f aca="false">IF(G19="","",IF(G19="確認済み",0,1))</f>
        <v/>
      </c>
      <c r="I19" s="1" t="n">
        <f aca="false">IF(G19&lt;&gt;IF(COUNTA(F19)=0,"",IF(NOT(AND(ISTEXT(F19),LEN(F19)=8,EXACT(LEFT(F19,4),"STF-"),ISNUMBER(FIND(MID(F19,5,1)&amp;"x","0x1x2x3x4x5x6x7x8x9x")),ISNUMBER(FIND(MID(F19,6,1)&amp;"x","0x1x2x3x4x5x6x7x8x9x")),ISNUMBER(FIND(MID(F19,7,1)&amp;"x","0x1x2x3x4x5x6x7x8x9x")),ISNUMBER(FIND(MID(F19,8,1)&amp;"x","0x1x2x3x4x5x6x7x8x9x")))),"IDの形式を確認",IF(COUNTIFS($F$8:$F$27,F19)&gt;1,"IDが重複","確認済み"))),1,IF(COUNTA(F19)=0,IF(H19="",0,1),IF(AND(ISNUMBER(H19),H19=IF(G19="確認済み",0,1)),0,1)))</f>
        <v>0</v>
      </c>
    </row>
    <row r="20" customFormat="false" ht="30" hidden="false" customHeight="true" outlineLevel="0" collapsed="false">
      <c r="A20" s="16"/>
      <c r="B20" s="1" t="str">
        <f aca="false">IF(COUNTA(A20)=0,"",IF(NOT(AND(ISTEXT(A20),LEN(A20)=8,EXACT(LEFT(A20,4),"CUS-"),ISNUMBER(FIND(MID(A20,5,1)&amp;"x","0x1x2x3x4x5x6x7x8x9x")),ISNUMBER(FIND(MID(A20,6,1)&amp;"x","0x1x2x3x4x5x6x7x8x9x")),ISNUMBER(FIND(MID(A20,7,1)&amp;"x","0x1x2x3x4x5x6x7x8x9x")),ISNUMBER(FIND(MID(A20,8,1)&amp;"x","0x1x2x3x4x5x6x7x8x9x")))),"IDの形式を確認",IF(COUNTIFS($A$8:$A$57,A20)&gt;1,"IDが重複","確認済み")))</f>
        <v/>
      </c>
      <c r="C20" s="1" t="str">
        <f aca="false">IF(B20="","",IF(B20="確認済み",0,1))</f>
        <v/>
      </c>
      <c r="D20" s="1" t="n">
        <f aca="false">IF(B20&lt;&gt;IF(COUNTA(A20)=0,"",IF(NOT(AND(ISTEXT(A20),LEN(A20)=8,EXACT(LEFT(A20,4),"CUS-"),ISNUMBER(FIND(MID(A20,5,1)&amp;"x","0x1x2x3x4x5x6x7x8x9x")),ISNUMBER(FIND(MID(A20,6,1)&amp;"x","0x1x2x3x4x5x6x7x8x9x")),ISNUMBER(FIND(MID(A20,7,1)&amp;"x","0x1x2x3x4x5x6x7x8x9x")),ISNUMBER(FIND(MID(A20,8,1)&amp;"x","0x1x2x3x4x5x6x7x8x9x")))),"IDの形式を確認",IF(COUNTIFS($A$8:$A$57,A20)&gt;1,"IDが重複","確認済み"))),1,IF(COUNTA(A20)=0,IF(C20="",0,1),IF(AND(ISNUMBER(C20),C20=IF(B20="確認済み",0,1)),0,1)))</f>
        <v>0</v>
      </c>
      <c r="E20" s="1"/>
      <c r="F20" s="16"/>
      <c r="G20" s="1" t="str">
        <f aca="false">IF(COUNTA(F20)=0,"",IF(NOT(AND(ISTEXT(F20),LEN(F20)=8,EXACT(LEFT(F20,4),"STF-"),ISNUMBER(FIND(MID(F20,5,1)&amp;"x","0x1x2x3x4x5x6x7x8x9x")),ISNUMBER(FIND(MID(F20,6,1)&amp;"x","0x1x2x3x4x5x6x7x8x9x")),ISNUMBER(FIND(MID(F20,7,1)&amp;"x","0x1x2x3x4x5x6x7x8x9x")),ISNUMBER(FIND(MID(F20,8,1)&amp;"x","0x1x2x3x4x5x6x7x8x9x")))),"IDの形式を確認",IF(COUNTIFS($F$8:$F$27,F20)&gt;1,"IDが重複","確認済み")))</f>
        <v/>
      </c>
      <c r="H20" s="1" t="str">
        <f aca="false">IF(G20="","",IF(G20="確認済み",0,1))</f>
        <v/>
      </c>
      <c r="I20" s="1" t="n">
        <f aca="false">IF(G20&lt;&gt;IF(COUNTA(F20)=0,"",IF(NOT(AND(ISTEXT(F20),LEN(F20)=8,EXACT(LEFT(F20,4),"STF-"),ISNUMBER(FIND(MID(F20,5,1)&amp;"x","0x1x2x3x4x5x6x7x8x9x")),ISNUMBER(FIND(MID(F20,6,1)&amp;"x","0x1x2x3x4x5x6x7x8x9x")),ISNUMBER(FIND(MID(F20,7,1)&amp;"x","0x1x2x3x4x5x6x7x8x9x")),ISNUMBER(FIND(MID(F20,8,1)&amp;"x","0x1x2x3x4x5x6x7x8x9x")))),"IDの形式を確認",IF(COUNTIFS($F$8:$F$27,F20)&gt;1,"IDが重複","確認済み"))),1,IF(COUNTA(F20)=0,IF(H20="",0,1),IF(AND(ISNUMBER(H20),H20=IF(G20="確認済み",0,1)),0,1)))</f>
        <v>0</v>
      </c>
    </row>
    <row r="21" customFormat="false" ht="30" hidden="false" customHeight="true" outlineLevel="0" collapsed="false">
      <c r="A21" s="16"/>
      <c r="B21" s="1" t="str">
        <f aca="false">IF(COUNTA(A21)=0,"",IF(NOT(AND(ISTEXT(A21),LEN(A21)=8,EXACT(LEFT(A21,4),"CUS-"),ISNUMBER(FIND(MID(A21,5,1)&amp;"x","0x1x2x3x4x5x6x7x8x9x")),ISNUMBER(FIND(MID(A21,6,1)&amp;"x","0x1x2x3x4x5x6x7x8x9x")),ISNUMBER(FIND(MID(A21,7,1)&amp;"x","0x1x2x3x4x5x6x7x8x9x")),ISNUMBER(FIND(MID(A21,8,1)&amp;"x","0x1x2x3x4x5x6x7x8x9x")))),"IDの形式を確認",IF(COUNTIFS($A$8:$A$57,A21)&gt;1,"IDが重複","確認済み")))</f>
        <v/>
      </c>
      <c r="C21" s="1" t="str">
        <f aca="false">IF(B21="","",IF(B21="確認済み",0,1))</f>
        <v/>
      </c>
      <c r="D21" s="1" t="n">
        <f aca="false">IF(B21&lt;&gt;IF(COUNTA(A21)=0,"",IF(NOT(AND(ISTEXT(A21),LEN(A21)=8,EXACT(LEFT(A21,4),"CUS-"),ISNUMBER(FIND(MID(A21,5,1)&amp;"x","0x1x2x3x4x5x6x7x8x9x")),ISNUMBER(FIND(MID(A21,6,1)&amp;"x","0x1x2x3x4x5x6x7x8x9x")),ISNUMBER(FIND(MID(A21,7,1)&amp;"x","0x1x2x3x4x5x6x7x8x9x")),ISNUMBER(FIND(MID(A21,8,1)&amp;"x","0x1x2x3x4x5x6x7x8x9x")))),"IDの形式を確認",IF(COUNTIFS($A$8:$A$57,A21)&gt;1,"IDが重複","確認済み"))),1,IF(COUNTA(A21)=0,IF(C21="",0,1),IF(AND(ISNUMBER(C21),C21=IF(B21="確認済み",0,1)),0,1)))</f>
        <v>0</v>
      </c>
      <c r="E21" s="1"/>
      <c r="F21" s="16"/>
      <c r="G21" s="1" t="str">
        <f aca="false">IF(COUNTA(F21)=0,"",IF(NOT(AND(ISTEXT(F21),LEN(F21)=8,EXACT(LEFT(F21,4),"STF-"),ISNUMBER(FIND(MID(F21,5,1)&amp;"x","0x1x2x3x4x5x6x7x8x9x")),ISNUMBER(FIND(MID(F21,6,1)&amp;"x","0x1x2x3x4x5x6x7x8x9x")),ISNUMBER(FIND(MID(F21,7,1)&amp;"x","0x1x2x3x4x5x6x7x8x9x")),ISNUMBER(FIND(MID(F21,8,1)&amp;"x","0x1x2x3x4x5x6x7x8x9x")))),"IDの形式を確認",IF(COUNTIFS($F$8:$F$27,F21)&gt;1,"IDが重複","確認済み")))</f>
        <v/>
      </c>
      <c r="H21" s="1" t="str">
        <f aca="false">IF(G21="","",IF(G21="確認済み",0,1))</f>
        <v/>
      </c>
      <c r="I21" s="1" t="n">
        <f aca="false">IF(G21&lt;&gt;IF(COUNTA(F21)=0,"",IF(NOT(AND(ISTEXT(F21),LEN(F21)=8,EXACT(LEFT(F21,4),"STF-"),ISNUMBER(FIND(MID(F21,5,1)&amp;"x","0x1x2x3x4x5x6x7x8x9x")),ISNUMBER(FIND(MID(F21,6,1)&amp;"x","0x1x2x3x4x5x6x7x8x9x")),ISNUMBER(FIND(MID(F21,7,1)&amp;"x","0x1x2x3x4x5x6x7x8x9x")),ISNUMBER(FIND(MID(F21,8,1)&amp;"x","0x1x2x3x4x5x6x7x8x9x")))),"IDの形式を確認",IF(COUNTIFS($F$8:$F$27,F21)&gt;1,"IDが重複","確認済み"))),1,IF(COUNTA(F21)=0,IF(H21="",0,1),IF(AND(ISNUMBER(H21),H21=IF(G21="確認済み",0,1)),0,1)))</f>
        <v>0</v>
      </c>
    </row>
    <row r="22" customFormat="false" ht="30" hidden="false" customHeight="true" outlineLevel="0" collapsed="false">
      <c r="A22" s="16"/>
      <c r="B22" s="1" t="str">
        <f aca="false">IF(COUNTA(A22)=0,"",IF(NOT(AND(ISTEXT(A22),LEN(A22)=8,EXACT(LEFT(A22,4),"CUS-"),ISNUMBER(FIND(MID(A22,5,1)&amp;"x","0x1x2x3x4x5x6x7x8x9x")),ISNUMBER(FIND(MID(A22,6,1)&amp;"x","0x1x2x3x4x5x6x7x8x9x")),ISNUMBER(FIND(MID(A22,7,1)&amp;"x","0x1x2x3x4x5x6x7x8x9x")),ISNUMBER(FIND(MID(A22,8,1)&amp;"x","0x1x2x3x4x5x6x7x8x9x")))),"IDの形式を確認",IF(COUNTIFS($A$8:$A$57,A22)&gt;1,"IDが重複","確認済み")))</f>
        <v/>
      </c>
      <c r="C22" s="1" t="str">
        <f aca="false">IF(B22="","",IF(B22="確認済み",0,1))</f>
        <v/>
      </c>
      <c r="D22" s="1" t="n">
        <f aca="false">IF(B22&lt;&gt;IF(COUNTA(A22)=0,"",IF(NOT(AND(ISTEXT(A22),LEN(A22)=8,EXACT(LEFT(A22,4),"CUS-"),ISNUMBER(FIND(MID(A22,5,1)&amp;"x","0x1x2x3x4x5x6x7x8x9x")),ISNUMBER(FIND(MID(A22,6,1)&amp;"x","0x1x2x3x4x5x6x7x8x9x")),ISNUMBER(FIND(MID(A22,7,1)&amp;"x","0x1x2x3x4x5x6x7x8x9x")),ISNUMBER(FIND(MID(A22,8,1)&amp;"x","0x1x2x3x4x5x6x7x8x9x")))),"IDの形式を確認",IF(COUNTIFS($A$8:$A$57,A22)&gt;1,"IDが重複","確認済み"))),1,IF(COUNTA(A22)=0,IF(C22="",0,1),IF(AND(ISNUMBER(C22),C22=IF(B22="確認済み",0,1)),0,1)))</f>
        <v>0</v>
      </c>
      <c r="E22" s="1"/>
      <c r="F22" s="16"/>
      <c r="G22" s="1" t="str">
        <f aca="false">IF(COUNTA(F22)=0,"",IF(NOT(AND(ISTEXT(F22),LEN(F22)=8,EXACT(LEFT(F22,4),"STF-"),ISNUMBER(FIND(MID(F22,5,1)&amp;"x","0x1x2x3x4x5x6x7x8x9x")),ISNUMBER(FIND(MID(F22,6,1)&amp;"x","0x1x2x3x4x5x6x7x8x9x")),ISNUMBER(FIND(MID(F22,7,1)&amp;"x","0x1x2x3x4x5x6x7x8x9x")),ISNUMBER(FIND(MID(F22,8,1)&amp;"x","0x1x2x3x4x5x6x7x8x9x")))),"IDの形式を確認",IF(COUNTIFS($F$8:$F$27,F22)&gt;1,"IDが重複","確認済み")))</f>
        <v/>
      </c>
      <c r="H22" s="1" t="str">
        <f aca="false">IF(G22="","",IF(G22="確認済み",0,1))</f>
        <v/>
      </c>
      <c r="I22" s="1" t="n">
        <f aca="false">IF(G22&lt;&gt;IF(COUNTA(F22)=0,"",IF(NOT(AND(ISTEXT(F22),LEN(F22)=8,EXACT(LEFT(F22,4),"STF-"),ISNUMBER(FIND(MID(F22,5,1)&amp;"x","0x1x2x3x4x5x6x7x8x9x")),ISNUMBER(FIND(MID(F22,6,1)&amp;"x","0x1x2x3x4x5x6x7x8x9x")),ISNUMBER(FIND(MID(F22,7,1)&amp;"x","0x1x2x3x4x5x6x7x8x9x")),ISNUMBER(FIND(MID(F22,8,1)&amp;"x","0x1x2x3x4x5x6x7x8x9x")))),"IDの形式を確認",IF(COUNTIFS($F$8:$F$27,F22)&gt;1,"IDが重複","確認済み"))),1,IF(COUNTA(F22)=0,IF(H22="",0,1),IF(AND(ISNUMBER(H22),H22=IF(G22="確認済み",0,1)),0,1)))</f>
        <v>0</v>
      </c>
    </row>
    <row r="23" customFormat="false" ht="30" hidden="false" customHeight="true" outlineLevel="0" collapsed="false">
      <c r="A23" s="16"/>
      <c r="B23" s="1" t="str">
        <f aca="false">IF(COUNTA(A23)=0,"",IF(NOT(AND(ISTEXT(A23),LEN(A23)=8,EXACT(LEFT(A23,4),"CUS-"),ISNUMBER(FIND(MID(A23,5,1)&amp;"x","0x1x2x3x4x5x6x7x8x9x")),ISNUMBER(FIND(MID(A23,6,1)&amp;"x","0x1x2x3x4x5x6x7x8x9x")),ISNUMBER(FIND(MID(A23,7,1)&amp;"x","0x1x2x3x4x5x6x7x8x9x")),ISNUMBER(FIND(MID(A23,8,1)&amp;"x","0x1x2x3x4x5x6x7x8x9x")))),"IDの形式を確認",IF(COUNTIFS($A$8:$A$57,A23)&gt;1,"IDが重複","確認済み")))</f>
        <v/>
      </c>
      <c r="C23" s="1" t="str">
        <f aca="false">IF(B23="","",IF(B23="確認済み",0,1))</f>
        <v/>
      </c>
      <c r="D23" s="1" t="n">
        <f aca="false">IF(B23&lt;&gt;IF(COUNTA(A23)=0,"",IF(NOT(AND(ISTEXT(A23),LEN(A23)=8,EXACT(LEFT(A23,4),"CUS-"),ISNUMBER(FIND(MID(A23,5,1)&amp;"x","0x1x2x3x4x5x6x7x8x9x")),ISNUMBER(FIND(MID(A23,6,1)&amp;"x","0x1x2x3x4x5x6x7x8x9x")),ISNUMBER(FIND(MID(A23,7,1)&amp;"x","0x1x2x3x4x5x6x7x8x9x")),ISNUMBER(FIND(MID(A23,8,1)&amp;"x","0x1x2x3x4x5x6x7x8x9x")))),"IDの形式を確認",IF(COUNTIFS($A$8:$A$57,A23)&gt;1,"IDが重複","確認済み"))),1,IF(COUNTA(A23)=0,IF(C23="",0,1),IF(AND(ISNUMBER(C23),C23=IF(B23="確認済み",0,1)),0,1)))</f>
        <v>0</v>
      </c>
      <c r="E23" s="1"/>
      <c r="F23" s="16"/>
      <c r="G23" s="1" t="str">
        <f aca="false">IF(COUNTA(F23)=0,"",IF(NOT(AND(ISTEXT(F23),LEN(F23)=8,EXACT(LEFT(F23,4),"STF-"),ISNUMBER(FIND(MID(F23,5,1)&amp;"x","0x1x2x3x4x5x6x7x8x9x")),ISNUMBER(FIND(MID(F23,6,1)&amp;"x","0x1x2x3x4x5x6x7x8x9x")),ISNUMBER(FIND(MID(F23,7,1)&amp;"x","0x1x2x3x4x5x6x7x8x9x")),ISNUMBER(FIND(MID(F23,8,1)&amp;"x","0x1x2x3x4x5x6x7x8x9x")))),"IDの形式を確認",IF(COUNTIFS($F$8:$F$27,F23)&gt;1,"IDが重複","確認済み")))</f>
        <v/>
      </c>
      <c r="H23" s="1" t="str">
        <f aca="false">IF(G23="","",IF(G23="確認済み",0,1))</f>
        <v/>
      </c>
      <c r="I23" s="1" t="n">
        <f aca="false">IF(G23&lt;&gt;IF(COUNTA(F23)=0,"",IF(NOT(AND(ISTEXT(F23),LEN(F23)=8,EXACT(LEFT(F23,4),"STF-"),ISNUMBER(FIND(MID(F23,5,1)&amp;"x","0x1x2x3x4x5x6x7x8x9x")),ISNUMBER(FIND(MID(F23,6,1)&amp;"x","0x1x2x3x4x5x6x7x8x9x")),ISNUMBER(FIND(MID(F23,7,1)&amp;"x","0x1x2x3x4x5x6x7x8x9x")),ISNUMBER(FIND(MID(F23,8,1)&amp;"x","0x1x2x3x4x5x6x7x8x9x")))),"IDの形式を確認",IF(COUNTIFS($F$8:$F$27,F23)&gt;1,"IDが重複","確認済み"))),1,IF(COUNTA(F23)=0,IF(H23="",0,1),IF(AND(ISNUMBER(H23),H23=IF(G23="確認済み",0,1)),0,1)))</f>
        <v>0</v>
      </c>
    </row>
    <row r="24" customFormat="false" ht="30" hidden="false" customHeight="true" outlineLevel="0" collapsed="false">
      <c r="A24" s="16"/>
      <c r="B24" s="1" t="str">
        <f aca="false">IF(COUNTA(A24)=0,"",IF(NOT(AND(ISTEXT(A24),LEN(A24)=8,EXACT(LEFT(A24,4),"CUS-"),ISNUMBER(FIND(MID(A24,5,1)&amp;"x","0x1x2x3x4x5x6x7x8x9x")),ISNUMBER(FIND(MID(A24,6,1)&amp;"x","0x1x2x3x4x5x6x7x8x9x")),ISNUMBER(FIND(MID(A24,7,1)&amp;"x","0x1x2x3x4x5x6x7x8x9x")),ISNUMBER(FIND(MID(A24,8,1)&amp;"x","0x1x2x3x4x5x6x7x8x9x")))),"IDの形式を確認",IF(COUNTIFS($A$8:$A$57,A24)&gt;1,"IDが重複","確認済み")))</f>
        <v/>
      </c>
      <c r="C24" s="1" t="str">
        <f aca="false">IF(B24="","",IF(B24="確認済み",0,1))</f>
        <v/>
      </c>
      <c r="D24" s="1" t="n">
        <f aca="false">IF(B24&lt;&gt;IF(COUNTA(A24)=0,"",IF(NOT(AND(ISTEXT(A24),LEN(A24)=8,EXACT(LEFT(A24,4),"CUS-"),ISNUMBER(FIND(MID(A24,5,1)&amp;"x","0x1x2x3x4x5x6x7x8x9x")),ISNUMBER(FIND(MID(A24,6,1)&amp;"x","0x1x2x3x4x5x6x7x8x9x")),ISNUMBER(FIND(MID(A24,7,1)&amp;"x","0x1x2x3x4x5x6x7x8x9x")),ISNUMBER(FIND(MID(A24,8,1)&amp;"x","0x1x2x3x4x5x6x7x8x9x")))),"IDの形式を確認",IF(COUNTIFS($A$8:$A$57,A24)&gt;1,"IDが重複","確認済み"))),1,IF(COUNTA(A24)=0,IF(C24="",0,1),IF(AND(ISNUMBER(C24),C24=IF(B24="確認済み",0,1)),0,1)))</f>
        <v>0</v>
      </c>
      <c r="E24" s="1"/>
      <c r="F24" s="16"/>
      <c r="G24" s="1" t="str">
        <f aca="false">IF(COUNTA(F24)=0,"",IF(NOT(AND(ISTEXT(F24),LEN(F24)=8,EXACT(LEFT(F24,4),"STF-"),ISNUMBER(FIND(MID(F24,5,1)&amp;"x","0x1x2x3x4x5x6x7x8x9x")),ISNUMBER(FIND(MID(F24,6,1)&amp;"x","0x1x2x3x4x5x6x7x8x9x")),ISNUMBER(FIND(MID(F24,7,1)&amp;"x","0x1x2x3x4x5x6x7x8x9x")),ISNUMBER(FIND(MID(F24,8,1)&amp;"x","0x1x2x3x4x5x6x7x8x9x")))),"IDの形式を確認",IF(COUNTIFS($F$8:$F$27,F24)&gt;1,"IDが重複","確認済み")))</f>
        <v/>
      </c>
      <c r="H24" s="1" t="str">
        <f aca="false">IF(G24="","",IF(G24="確認済み",0,1))</f>
        <v/>
      </c>
      <c r="I24" s="1" t="n">
        <f aca="false">IF(G24&lt;&gt;IF(COUNTA(F24)=0,"",IF(NOT(AND(ISTEXT(F24),LEN(F24)=8,EXACT(LEFT(F24,4),"STF-"),ISNUMBER(FIND(MID(F24,5,1)&amp;"x","0x1x2x3x4x5x6x7x8x9x")),ISNUMBER(FIND(MID(F24,6,1)&amp;"x","0x1x2x3x4x5x6x7x8x9x")),ISNUMBER(FIND(MID(F24,7,1)&amp;"x","0x1x2x3x4x5x6x7x8x9x")),ISNUMBER(FIND(MID(F24,8,1)&amp;"x","0x1x2x3x4x5x6x7x8x9x")))),"IDの形式を確認",IF(COUNTIFS($F$8:$F$27,F24)&gt;1,"IDが重複","確認済み"))),1,IF(COUNTA(F24)=0,IF(H24="",0,1),IF(AND(ISNUMBER(H24),H24=IF(G24="確認済み",0,1)),0,1)))</f>
        <v>0</v>
      </c>
    </row>
    <row r="25" customFormat="false" ht="30" hidden="false" customHeight="true" outlineLevel="0" collapsed="false">
      <c r="A25" s="16"/>
      <c r="B25" s="1" t="str">
        <f aca="false">IF(COUNTA(A25)=0,"",IF(NOT(AND(ISTEXT(A25),LEN(A25)=8,EXACT(LEFT(A25,4),"CUS-"),ISNUMBER(FIND(MID(A25,5,1)&amp;"x","0x1x2x3x4x5x6x7x8x9x")),ISNUMBER(FIND(MID(A25,6,1)&amp;"x","0x1x2x3x4x5x6x7x8x9x")),ISNUMBER(FIND(MID(A25,7,1)&amp;"x","0x1x2x3x4x5x6x7x8x9x")),ISNUMBER(FIND(MID(A25,8,1)&amp;"x","0x1x2x3x4x5x6x7x8x9x")))),"IDの形式を確認",IF(COUNTIFS($A$8:$A$57,A25)&gt;1,"IDが重複","確認済み")))</f>
        <v/>
      </c>
      <c r="C25" s="1" t="str">
        <f aca="false">IF(B25="","",IF(B25="確認済み",0,1))</f>
        <v/>
      </c>
      <c r="D25" s="1" t="n">
        <f aca="false">IF(B25&lt;&gt;IF(COUNTA(A25)=0,"",IF(NOT(AND(ISTEXT(A25),LEN(A25)=8,EXACT(LEFT(A25,4),"CUS-"),ISNUMBER(FIND(MID(A25,5,1)&amp;"x","0x1x2x3x4x5x6x7x8x9x")),ISNUMBER(FIND(MID(A25,6,1)&amp;"x","0x1x2x3x4x5x6x7x8x9x")),ISNUMBER(FIND(MID(A25,7,1)&amp;"x","0x1x2x3x4x5x6x7x8x9x")),ISNUMBER(FIND(MID(A25,8,1)&amp;"x","0x1x2x3x4x5x6x7x8x9x")))),"IDの形式を確認",IF(COUNTIFS($A$8:$A$57,A25)&gt;1,"IDが重複","確認済み"))),1,IF(COUNTA(A25)=0,IF(C25="",0,1),IF(AND(ISNUMBER(C25),C25=IF(B25="確認済み",0,1)),0,1)))</f>
        <v>0</v>
      </c>
      <c r="E25" s="1"/>
      <c r="F25" s="16"/>
      <c r="G25" s="1" t="str">
        <f aca="false">IF(COUNTA(F25)=0,"",IF(NOT(AND(ISTEXT(F25),LEN(F25)=8,EXACT(LEFT(F25,4),"STF-"),ISNUMBER(FIND(MID(F25,5,1)&amp;"x","0x1x2x3x4x5x6x7x8x9x")),ISNUMBER(FIND(MID(F25,6,1)&amp;"x","0x1x2x3x4x5x6x7x8x9x")),ISNUMBER(FIND(MID(F25,7,1)&amp;"x","0x1x2x3x4x5x6x7x8x9x")),ISNUMBER(FIND(MID(F25,8,1)&amp;"x","0x1x2x3x4x5x6x7x8x9x")))),"IDの形式を確認",IF(COUNTIFS($F$8:$F$27,F25)&gt;1,"IDが重複","確認済み")))</f>
        <v/>
      </c>
      <c r="H25" s="1" t="str">
        <f aca="false">IF(G25="","",IF(G25="確認済み",0,1))</f>
        <v/>
      </c>
      <c r="I25" s="1" t="n">
        <f aca="false">IF(G25&lt;&gt;IF(COUNTA(F25)=0,"",IF(NOT(AND(ISTEXT(F25),LEN(F25)=8,EXACT(LEFT(F25,4),"STF-"),ISNUMBER(FIND(MID(F25,5,1)&amp;"x","0x1x2x3x4x5x6x7x8x9x")),ISNUMBER(FIND(MID(F25,6,1)&amp;"x","0x1x2x3x4x5x6x7x8x9x")),ISNUMBER(FIND(MID(F25,7,1)&amp;"x","0x1x2x3x4x5x6x7x8x9x")),ISNUMBER(FIND(MID(F25,8,1)&amp;"x","0x1x2x3x4x5x6x7x8x9x")))),"IDの形式を確認",IF(COUNTIFS($F$8:$F$27,F25)&gt;1,"IDが重複","確認済み"))),1,IF(COUNTA(F25)=0,IF(H25="",0,1),IF(AND(ISNUMBER(H25),H25=IF(G25="確認済み",0,1)),0,1)))</f>
        <v>0</v>
      </c>
    </row>
    <row r="26" customFormat="false" ht="30" hidden="false" customHeight="true" outlineLevel="0" collapsed="false">
      <c r="A26" s="16"/>
      <c r="B26" s="1" t="str">
        <f aca="false">IF(COUNTA(A26)=0,"",IF(NOT(AND(ISTEXT(A26),LEN(A26)=8,EXACT(LEFT(A26,4),"CUS-"),ISNUMBER(FIND(MID(A26,5,1)&amp;"x","0x1x2x3x4x5x6x7x8x9x")),ISNUMBER(FIND(MID(A26,6,1)&amp;"x","0x1x2x3x4x5x6x7x8x9x")),ISNUMBER(FIND(MID(A26,7,1)&amp;"x","0x1x2x3x4x5x6x7x8x9x")),ISNUMBER(FIND(MID(A26,8,1)&amp;"x","0x1x2x3x4x5x6x7x8x9x")))),"IDの形式を確認",IF(COUNTIFS($A$8:$A$57,A26)&gt;1,"IDが重複","確認済み")))</f>
        <v/>
      </c>
      <c r="C26" s="1" t="str">
        <f aca="false">IF(B26="","",IF(B26="確認済み",0,1))</f>
        <v/>
      </c>
      <c r="D26" s="1" t="n">
        <f aca="false">IF(B26&lt;&gt;IF(COUNTA(A26)=0,"",IF(NOT(AND(ISTEXT(A26),LEN(A26)=8,EXACT(LEFT(A26,4),"CUS-"),ISNUMBER(FIND(MID(A26,5,1)&amp;"x","0x1x2x3x4x5x6x7x8x9x")),ISNUMBER(FIND(MID(A26,6,1)&amp;"x","0x1x2x3x4x5x6x7x8x9x")),ISNUMBER(FIND(MID(A26,7,1)&amp;"x","0x1x2x3x4x5x6x7x8x9x")),ISNUMBER(FIND(MID(A26,8,1)&amp;"x","0x1x2x3x4x5x6x7x8x9x")))),"IDの形式を確認",IF(COUNTIFS($A$8:$A$57,A26)&gt;1,"IDが重複","確認済み"))),1,IF(COUNTA(A26)=0,IF(C26="",0,1),IF(AND(ISNUMBER(C26),C26=IF(B26="確認済み",0,1)),0,1)))</f>
        <v>0</v>
      </c>
      <c r="E26" s="1"/>
      <c r="F26" s="16"/>
      <c r="G26" s="1" t="str">
        <f aca="false">IF(COUNTA(F26)=0,"",IF(NOT(AND(ISTEXT(F26),LEN(F26)=8,EXACT(LEFT(F26,4),"STF-"),ISNUMBER(FIND(MID(F26,5,1)&amp;"x","0x1x2x3x4x5x6x7x8x9x")),ISNUMBER(FIND(MID(F26,6,1)&amp;"x","0x1x2x3x4x5x6x7x8x9x")),ISNUMBER(FIND(MID(F26,7,1)&amp;"x","0x1x2x3x4x5x6x7x8x9x")),ISNUMBER(FIND(MID(F26,8,1)&amp;"x","0x1x2x3x4x5x6x7x8x9x")))),"IDの形式を確認",IF(COUNTIFS($F$8:$F$27,F26)&gt;1,"IDが重複","確認済み")))</f>
        <v/>
      </c>
      <c r="H26" s="1" t="str">
        <f aca="false">IF(G26="","",IF(G26="確認済み",0,1))</f>
        <v/>
      </c>
      <c r="I26" s="1" t="n">
        <f aca="false">IF(G26&lt;&gt;IF(COUNTA(F26)=0,"",IF(NOT(AND(ISTEXT(F26),LEN(F26)=8,EXACT(LEFT(F26,4),"STF-"),ISNUMBER(FIND(MID(F26,5,1)&amp;"x","0x1x2x3x4x5x6x7x8x9x")),ISNUMBER(FIND(MID(F26,6,1)&amp;"x","0x1x2x3x4x5x6x7x8x9x")),ISNUMBER(FIND(MID(F26,7,1)&amp;"x","0x1x2x3x4x5x6x7x8x9x")),ISNUMBER(FIND(MID(F26,8,1)&amp;"x","0x1x2x3x4x5x6x7x8x9x")))),"IDの形式を確認",IF(COUNTIFS($F$8:$F$27,F26)&gt;1,"IDが重複","確認済み"))),1,IF(COUNTA(F26)=0,IF(H26="",0,1),IF(AND(ISNUMBER(H26),H26=IF(G26="確認済み",0,1)),0,1)))</f>
        <v>0</v>
      </c>
    </row>
    <row r="27" customFormat="false" ht="30" hidden="false" customHeight="true" outlineLevel="0" collapsed="false">
      <c r="A27" s="16"/>
      <c r="B27" s="1" t="str">
        <f aca="false">IF(COUNTA(A27)=0,"",IF(NOT(AND(ISTEXT(A27),LEN(A27)=8,EXACT(LEFT(A27,4),"CUS-"),ISNUMBER(FIND(MID(A27,5,1)&amp;"x","0x1x2x3x4x5x6x7x8x9x")),ISNUMBER(FIND(MID(A27,6,1)&amp;"x","0x1x2x3x4x5x6x7x8x9x")),ISNUMBER(FIND(MID(A27,7,1)&amp;"x","0x1x2x3x4x5x6x7x8x9x")),ISNUMBER(FIND(MID(A27,8,1)&amp;"x","0x1x2x3x4x5x6x7x8x9x")))),"IDの形式を確認",IF(COUNTIFS($A$8:$A$57,A27)&gt;1,"IDが重複","確認済み")))</f>
        <v/>
      </c>
      <c r="C27" s="1" t="str">
        <f aca="false">IF(B27="","",IF(B27="確認済み",0,1))</f>
        <v/>
      </c>
      <c r="D27" s="1" t="n">
        <f aca="false">IF(B27&lt;&gt;IF(COUNTA(A27)=0,"",IF(NOT(AND(ISTEXT(A27),LEN(A27)=8,EXACT(LEFT(A27,4),"CUS-"),ISNUMBER(FIND(MID(A27,5,1)&amp;"x","0x1x2x3x4x5x6x7x8x9x")),ISNUMBER(FIND(MID(A27,6,1)&amp;"x","0x1x2x3x4x5x6x7x8x9x")),ISNUMBER(FIND(MID(A27,7,1)&amp;"x","0x1x2x3x4x5x6x7x8x9x")),ISNUMBER(FIND(MID(A27,8,1)&amp;"x","0x1x2x3x4x5x6x7x8x9x")))),"IDの形式を確認",IF(COUNTIFS($A$8:$A$57,A27)&gt;1,"IDが重複","確認済み"))),1,IF(COUNTA(A27)=0,IF(C27="",0,1),IF(AND(ISNUMBER(C27),C27=IF(B27="確認済み",0,1)),0,1)))</f>
        <v>0</v>
      </c>
      <c r="E27" s="1"/>
      <c r="F27" s="16"/>
      <c r="G27" s="1" t="str">
        <f aca="false">IF(COUNTA(F27)=0,"",IF(NOT(AND(ISTEXT(F27),LEN(F27)=8,EXACT(LEFT(F27,4),"STF-"),ISNUMBER(FIND(MID(F27,5,1)&amp;"x","0x1x2x3x4x5x6x7x8x9x")),ISNUMBER(FIND(MID(F27,6,1)&amp;"x","0x1x2x3x4x5x6x7x8x9x")),ISNUMBER(FIND(MID(F27,7,1)&amp;"x","0x1x2x3x4x5x6x7x8x9x")),ISNUMBER(FIND(MID(F27,8,1)&amp;"x","0x1x2x3x4x5x6x7x8x9x")))),"IDの形式を確認",IF(COUNTIFS($F$8:$F$27,F27)&gt;1,"IDが重複","確認済み")))</f>
        <v/>
      </c>
      <c r="H27" s="1" t="str">
        <f aca="false">IF(G27="","",IF(G27="確認済み",0,1))</f>
        <v/>
      </c>
      <c r="I27" s="1" t="n">
        <f aca="false">IF(G27&lt;&gt;IF(COUNTA(F27)=0,"",IF(NOT(AND(ISTEXT(F27),LEN(F27)=8,EXACT(LEFT(F27,4),"STF-"),ISNUMBER(FIND(MID(F27,5,1)&amp;"x","0x1x2x3x4x5x6x7x8x9x")),ISNUMBER(FIND(MID(F27,6,1)&amp;"x","0x1x2x3x4x5x6x7x8x9x")),ISNUMBER(FIND(MID(F27,7,1)&amp;"x","0x1x2x3x4x5x6x7x8x9x")),ISNUMBER(FIND(MID(F27,8,1)&amp;"x","0x1x2x3x4x5x6x7x8x9x")))),"IDの形式を確認",IF(COUNTIFS($F$8:$F$27,F27)&gt;1,"IDが重複","確認済み"))),1,IF(COUNTA(F27)=0,IF(H27="",0,1),IF(AND(ISNUMBER(H27),H27=IF(G27="確認済み",0,1)),0,1)))</f>
        <v>0</v>
      </c>
    </row>
    <row r="28" customFormat="false" ht="30" hidden="false" customHeight="true" outlineLevel="0" collapsed="false">
      <c r="A28" s="16"/>
      <c r="B28" s="1" t="str">
        <f aca="false">IF(COUNTA(A28)=0,"",IF(NOT(AND(ISTEXT(A28),LEN(A28)=8,EXACT(LEFT(A28,4),"CUS-"),ISNUMBER(FIND(MID(A28,5,1)&amp;"x","0x1x2x3x4x5x6x7x8x9x")),ISNUMBER(FIND(MID(A28,6,1)&amp;"x","0x1x2x3x4x5x6x7x8x9x")),ISNUMBER(FIND(MID(A28,7,1)&amp;"x","0x1x2x3x4x5x6x7x8x9x")),ISNUMBER(FIND(MID(A28,8,1)&amp;"x","0x1x2x3x4x5x6x7x8x9x")))),"IDの形式を確認",IF(COUNTIFS($A$8:$A$57,A28)&gt;1,"IDが重複","確認済み")))</f>
        <v/>
      </c>
      <c r="C28" s="1" t="str">
        <f aca="false">IF(B28="","",IF(B28="確認済み",0,1))</f>
        <v/>
      </c>
      <c r="D28" s="1" t="n">
        <f aca="false">IF(B28&lt;&gt;IF(COUNTA(A28)=0,"",IF(NOT(AND(ISTEXT(A28),LEN(A28)=8,EXACT(LEFT(A28,4),"CUS-"),ISNUMBER(FIND(MID(A28,5,1)&amp;"x","0x1x2x3x4x5x6x7x8x9x")),ISNUMBER(FIND(MID(A28,6,1)&amp;"x","0x1x2x3x4x5x6x7x8x9x")),ISNUMBER(FIND(MID(A28,7,1)&amp;"x","0x1x2x3x4x5x6x7x8x9x")),ISNUMBER(FIND(MID(A28,8,1)&amp;"x","0x1x2x3x4x5x6x7x8x9x")))),"IDの形式を確認",IF(COUNTIFS($A$8:$A$57,A28)&gt;1,"IDが重複","確認済み"))),1,IF(COUNTA(A28)=0,IF(C28="",0,1),IF(AND(ISNUMBER(C28),C28=IF(B28="確認済み",0,1)),0,1)))</f>
        <v>0</v>
      </c>
      <c r="E28" s="1"/>
      <c r="F28" s="1"/>
      <c r="G28" s="1"/>
      <c r="H28" s="1"/>
      <c r="I28" s="1"/>
    </row>
    <row r="29" customFormat="false" ht="30" hidden="false" customHeight="true" outlineLevel="0" collapsed="false">
      <c r="A29" s="16"/>
      <c r="B29" s="1" t="str">
        <f aca="false">IF(COUNTA(A29)=0,"",IF(NOT(AND(ISTEXT(A29),LEN(A29)=8,EXACT(LEFT(A29,4),"CUS-"),ISNUMBER(FIND(MID(A29,5,1)&amp;"x","0x1x2x3x4x5x6x7x8x9x")),ISNUMBER(FIND(MID(A29,6,1)&amp;"x","0x1x2x3x4x5x6x7x8x9x")),ISNUMBER(FIND(MID(A29,7,1)&amp;"x","0x1x2x3x4x5x6x7x8x9x")),ISNUMBER(FIND(MID(A29,8,1)&amp;"x","0x1x2x3x4x5x6x7x8x9x")))),"IDの形式を確認",IF(COUNTIFS($A$8:$A$57,A29)&gt;1,"IDが重複","確認済み")))</f>
        <v/>
      </c>
      <c r="C29" s="1" t="str">
        <f aca="false">IF(B29="","",IF(B29="確認済み",0,1))</f>
        <v/>
      </c>
      <c r="D29" s="1" t="n">
        <f aca="false">IF(B29&lt;&gt;IF(COUNTA(A29)=0,"",IF(NOT(AND(ISTEXT(A29),LEN(A29)=8,EXACT(LEFT(A29,4),"CUS-"),ISNUMBER(FIND(MID(A29,5,1)&amp;"x","0x1x2x3x4x5x6x7x8x9x")),ISNUMBER(FIND(MID(A29,6,1)&amp;"x","0x1x2x3x4x5x6x7x8x9x")),ISNUMBER(FIND(MID(A29,7,1)&amp;"x","0x1x2x3x4x5x6x7x8x9x")),ISNUMBER(FIND(MID(A29,8,1)&amp;"x","0x1x2x3x4x5x6x7x8x9x")))),"IDの形式を確認",IF(COUNTIFS($A$8:$A$57,A29)&gt;1,"IDが重複","確認済み"))),1,IF(COUNTA(A29)=0,IF(C29="",0,1),IF(AND(ISNUMBER(C29),C29=IF(B29="確認済み",0,1)),0,1)))</f>
        <v>0</v>
      </c>
      <c r="E29" s="1"/>
      <c r="F29" s="1"/>
      <c r="G29" s="1"/>
      <c r="H29" s="1"/>
      <c r="I29" s="1"/>
    </row>
    <row r="30" customFormat="false" ht="30" hidden="false" customHeight="true" outlineLevel="0" collapsed="false">
      <c r="A30" s="16"/>
      <c r="B30" s="1" t="str">
        <f aca="false">IF(COUNTA(A30)=0,"",IF(NOT(AND(ISTEXT(A30),LEN(A30)=8,EXACT(LEFT(A30,4),"CUS-"),ISNUMBER(FIND(MID(A30,5,1)&amp;"x","0x1x2x3x4x5x6x7x8x9x")),ISNUMBER(FIND(MID(A30,6,1)&amp;"x","0x1x2x3x4x5x6x7x8x9x")),ISNUMBER(FIND(MID(A30,7,1)&amp;"x","0x1x2x3x4x5x6x7x8x9x")),ISNUMBER(FIND(MID(A30,8,1)&amp;"x","0x1x2x3x4x5x6x7x8x9x")))),"IDの形式を確認",IF(COUNTIFS($A$8:$A$57,A30)&gt;1,"IDが重複","確認済み")))</f>
        <v/>
      </c>
      <c r="C30" s="1" t="str">
        <f aca="false">IF(B30="","",IF(B30="確認済み",0,1))</f>
        <v/>
      </c>
      <c r="D30" s="1" t="n">
        <f aca="false">IF(B30&lt;&gt;IF(COUNTA(A30)=0,"",IF(NOT(AND(ISTEXT(A30),LEN(A30)=8,EXACT(LEFT(A30,4),"CUS-"),ISNUMBER(FIND(MID(A30,5,1)&amp;"x","0x1x2x3x4x5x6x7x8x9x")),ISNUMBER(FIND(MID(A30,6,1)&amp;"x","0x1x2x3x4x5x6x7x8x9x")),ISNUMBER(FIND(MID(A30,7,1)&amp;"x","0x1x2x3x4x5x6x7x8x9x")),ISNUMBER(FIND(MID(A30,8,1)&amp;"x","0x1x2x3x4x5x6x7x8x9x")))),"IDの形式を確認",IF(COUNTIFS($A$8:$A$57,A30)&gt;1,"IDが重複","確認済み"))),1,IF(COUNTA(A30)=0,IF(C30="",0,1),IF(AND(ISNUMBER(C30),C30=IF(B30="確認済み",0,1)),0,1)))</f>
        <v>0</v>
      </c>
      <c r="E30" s="1"/>
      <c r="F30" s="1"/>
      <c r="G30" s="1"/>
      <c r="H30" s="1"/>
      <c r="I30" s="1"/>
    </row>
    <row r="31" customFormat="false" ht="30" hidden="false" customHeight="true" outlineLevel="0" collapsed="false">
      <c r="A31" s="16"/>
      <c r="B31" s="1" t="str">
        <f aca="false">IF(COUNTA(A31)=0,"",IF(NOT(AND(ISTEXT(A31),LEN(A31)=8,EXACT(LEFT(A31,4),"CUS-"),ISNUMBER(FIND(MID(A31,5,1)&amp;"x","0x1x2x3x4x5x6x7x8x9x")),ISNUMBER(FIND(MID(A31,6,1)&amp;"x","0x1x2x3x4x5x6x7x8x9x")),ISNUMBER(FIND(MID(A31,7,1)&amp;"x","0x1x2x3x4x5x6x7x8x9x")),ISNUMBER(FIND(MID(A31,8,1)&amp;"x","0x1x2x3x4x5x6x7x8x9x")))),"IDの形式を確認",IF(COUNTIFS($A$8:$A$57,A31)&gt;1,"IDが重複","確認済み")))</f>
        <v/>
      </c>
      <c r="C31" s="1" t="str">
        <f aca="false">IF(B31="","",IF(B31="確認済み",0,1))</f>
        <v/>
      </c>
      <c r="D31" s="1" t="n">
        <f aca="false">IF(B31&lt;&gt;IF(COUNTA(A31)=0,"",IF(NOT(AND(ISTEXT(A31),LEN(A31)=8,EXACT(LEFT(A31,4),"CUS-"),ISNUMBER(FIND(MID(A31,5,1)&amp;"x","0x1x2x3x4x5x6x7x8x9x")),ISNUMBER(FIND(MID(A31,6,1)&amp;"x","0x1x2x3x4x5x6x7x8x9x")),ISNUMBER(FIND(MID(A31,7,1)&amp;"x","0x1x2x3x4x5x6x7x8x9x")),ISNUMBER(FIND(MID(A31,8,1)&amp;"x","0x1x2x3x4x5x6x7x8x9x")))),"IDの形式を確認",IF(COUNTIFS($A$8:$A$57,A31)&gt;1,"IDが重複","確認済み"))),1,IF(COUNTA(A31)=0,IF(C31="",0,1),IF(AND(ISNUMBER(C31),C31=IF(B31="確認済み",0,1)),0,1)))</f>
        <v>0</v>
      </c>
      <c r="E31" s="1"/>
      <c r="F31" s="1"/>
      <c r="G31" s="1"/>
      <c r="H31" s="1"/>
      <c r="I31" s="1"/>
    </row>
    <row r="32" customFormat="false" ht="30" hidden="false" customHeight="true" outlineLevel="0" collapsed="false">
      <c r="A32" s="16"/>
      <c r="B32" s="1" t="str">
        <f aca="false">IF(COUNTA(A32)=0,"",IF(NOT(AND(ISTEXT(A32),LEN(A32)=8,EXACT(LEFT(A32,4),"CUS-"),ISNUMBER(FIND(MID(A32,5,1)&amp;"x","0x1x2x3x4x5x6x7x8x9x")),ISNUMBER(FIND(MID(A32,6,1)&amp;"x","0x1x2x3x4x5x6x7x8x9x")),ISNUMBER(FIND(MID(A32,7,1)&amp;"x","0x1x2x3x4x5x6x7x8x9x")),ISNUMBER(FIND(MID(A32,8,1)&amp;"x","0x1x2x3x4x5x6x7x8x9x")))),"IDの形式を確認",IF(COUNTIFS($A$8:$A$57,A32)&gt;1,"IDが重複","確認済み")))</f>
        <v/>
      </c>
      <c r="C32" s="1" t="str">
        <f aca="false">IF(B32="","",IF(B32="確認済み",0,1))</f>
        <v/>
      </c>
      <c r="D32" s="1" t="n">
        <f aca="false">IF(B32&lt;&gt;IF(COUNTA(A32)=0,"",IF(NOT(AND(ISTEXT(A32),LEN(A32)=8,EXACT(LEFT(A32,4),"CUS-"),ISNUMBER(FIND(MID(A32,5,1)&amp;"x","0x1x2x3x4x5x6x7x8x9x")),ISNUMBER(FIND(MID(A32,6,1)&amp;"x","0x1x2x3x4x5x6x7x8x9x")),ISNUMBER(FIND(MID(A32,7,1)&amp;"x","0x1x2x3x4x5x6x7x8x9x")),ISNUMBER(FIND(MID(A32,8,1)&amp;"x","0x1x2x3x4x5x6x7x8x9x")))),"IDの形式を確認",IF(COUNTIFS($A$8:$A$57,A32)&gt;1,"IDが重複","確認済み"))),1,IF(COUNTA(A32)=0,IF(C32="",0,1),IF(AND(ISNUMBER(C32),C32=IF(B32="確認済み",0,1)),0,1)))</f>
        <v>0</v>
      </c>
      <c r="E32" s="1"/>
      <c r="F32" s="1"/>
      <c r="G32" s="1"/>
      <c r="H32" s="1"/>
      <c r="I32" s="1"/>
    </row>
    <row r="33" customFormat="false" ht="30" hidden="false" customHeight="true" outlineLevel="0" collapsed="false">
      <c r="A33" s="16"/>
      <c r="B33" s="1" t="str">
        <f aca="false">IF(COUNTA(A33)=0,"",IF(NOT(AND(ISTEXT(A33),LEN(A33)=8,EXACT(LEFT(A33,4),"CUS-"),ISNUMBER(FIND(MID(A33,5,1)&amp;"x","0x1x2x3x4x5x6x7x8x9x")),ISNUMBER(FIND(MID(A33,6,1)&amp;"x","0x1x2x3x4x5x6x7x8x9x")),ISNUMBER(FIND(MID(A33,7,1)&amp;"x","0x1x2x3x4x5x6x7x8x9x")),ISNUMBER(FIND(MID(A33,8,1)&amp;"x","0x1x2x3x4x5x6x7x8x9x")))),"IDの形式を確認",IF(COUNTIFS($A$8:$A$57,A33)&gt;1,"IDが重複","確認済み")))</f>
        <v/>
      </c>
      <c r="C33" s="1" t="str">
        <f aca="false">IF(B33="","",IF(B33="確認済み",0,1))</f>
        <v/>
      </c>
      <c r="D33" s="1" t="n">
        <f aca="false">IF(B33&lt;&gt;IF(COUNTA(A33)=0,"",IF(NOT(AND(ISTEXT(A33),LEN(A33)=8,EXACT(LEFT(A33,4),"CUS-"),ISNUMBER(FIND(MID(A33,5,1)&amp;"x","0x1x2x3x4x5x6x7x8x9x")),ISNUMBER(FIND(MID(A33,6,1)&amp;"x","0x1x2x3x4x5x6x7x8x9x")),ISNUMBER(FIND(MID(A33,7,1)&amp;"x","0x1x2x3x4x5x6x7x8x9x")),ISNUMBER(FIND(MID(A33,8,1)&amp;"x","0x1x2x3x4x5x6x7x8x9x")))),"IDの形式を確認",IF(COUNTIFS($A$8:$A$57,A33)&gt;1,"IDが重複","確認済み"))),1,IF(COUNTA(A33)=0,IF(C33="",0,1),IF(AND(ISNUMBER(C33),C33=IF(B33="確認済み",0,1)),0,1)))</f>
        <v>0</v>
      </c>
      <c r="E33" s="1"/>
      <c r="F33" s="1"/>
      <c r="G33" s="1"/>
      <c r="H33" s="1"/>
      <c r="I33" s="1"/>
    </row>
    <row r="34" customFormat="false" ht="30" hidden="false" customHeight="true" outlineLevel="0" collapsed="false">
      <c r="A34" s="16"/>
      <c r="B34" s="1" t="str">
        <f aca="false">IF(COUNTA(A34)=0,"",IF(NOT(AND(ISTEXT(A34),LEN(A34)=8,EXACT(LEFT(A34,4),"CUS-"),ISNUMBER(FIND(MID(A34,5,1)&amp;"x","0x1x2x3x4x5x6x7x8x9x")),ISNUMBER(FIND(MID(A34,6,1)&amp;"x","0x1x2x3x4x5x6x7x8x9x")),ISNUMBER(FIND(MID(A34,7,1)&amp;"x","0x1x2x3x4x5x6x7x8x9x")),ISNUMBER(FIND(MID(A34,8,1)&amp;"x","0x1x2x3x4x5x6x7x8x9x")))),"IDの形式を確認",IF(COUNTIFS($A$8:$A$57,A34)&gt;1,"IDが重複","確認済み")))</f>
        <v/>
      </c>
      <c r="C34" s="1" t="str">
        <f aca="false">IF(B34="","",IF(B34="確認済み",0,1))</f>
        <v/>
      </c>
      <c r="D34" s="1" t="n">
        <f aca="false">IF(B34&lt;&gt;IF(COUNTA(A34)=0,"",IF(NOT(AND(ISTEXT(A34),LEN(A34)=8,EXACT(LEFT(A34,4),"CUS-"),ISNUMBER(FIND(MID(A34,5,1)&amp;"x","0x1x2x3x4x5x6x7x8x9x")),ISNUMBER(FIND(MID(A34,6,1)&amp;"x","0x1x2x3x4x5x6x7x8x9x")),ISNUMBER(FIND(MID(A34,7,1)&amp;"x","0x1x2x3x4x5x6x7x8x9x")),ISNUMBER(FIND(MID(A34,8,1)&amp;"x","0x1x2x3x4x5x6x7x8x9x")))),"IDの形式を確認",IF(COUNTIFS($A$8:$A$57,A34)&gt;1,"IDが重複","確認済み"))),1,IF(COUNTA(A34)=0,IF(C34="",0,1),IF(AND(ISNUMBER(C34),C34=IF(B34="確認済み",0,1)),0,1)))</f>
        <v>0</v>
      </c>
      <c r="E34" s="1"/>
      <c r="F34" s="1"/>
      <c r="G34" s="1"/>
      <c r="H34" s="1"/>
      <c r="I34" s="1"/>
    </row>
    <row r="35" customFormat="false" ht="30" hidden="false" customHeight="true" outlineLevel="0" collapsed="false">
      <c r="A35" s="16"/>
      <c r="B35" s="1" t="str">
        <f aca="false">IF(COUNTA(A35)=0,"",IF(NOT(AND(ISTEXT(A35),LEN(A35)=8,EXACT(LEFT(A35,4),"CUS-"),ISNUMBER(FIND(MID(A35,5,1)&amp;"x","0x1x2x3x4x5x6x7x8x9x")),ISNUMBER(FIND(MID(A35,6,1)&amp;"x","0x1x2x3x4x5x6x7x8x9x")),ISNUMBER(FIND(MID(A35,7,1)&amp;"x","0x1x2x3x4x5x6x7x8x9x")),ISNUMBER(FIND(MID(A35,8,1)&amp;"x","0x1x2x3x4x5x6x7x8x9x")))),"IDの形式を確認",IF(COUNTIFS($A$8:$A$57,A35)&gt;1,"IDが重複","確認済み")))</f>
        <v/>
      </c>
      <c r="C35" s="1" t="str">
        <f aca="false">IF(B35="","",IF(B35="確認済み",0,1))</f>
        <v/>
      </c>
      <c r="D35" s="1" t="n">
        <f aca="false">IF(B35&lt;&gt;IF(COUNTA(A35)=0,"",IF(NOT(AND(ISTEXT(A35),LEN(A35)=8,EXACT(LEFT(A35,4),"CUS-"),ISNUMBER(FIND(MID(A35,5,1)&amp;"x","0x1x2x3x4x5x6x7x8x9x")),ISNUMBER(FIND(MID(A35,6,1)&amp;"x","0x1x2x3x4x5x6x7x8x9x")),ISNUMBER(FIND(MID(A35,7,1)&amp;"x","0x1x2x3x4x5x6x7x8x9x")),ISNUMBER(FIND(MID(A35,8,1)&amp;"x","0x1x2x3x4x5x6x7x8x9x")))),"IDの形式を確認",IF(COUNTIFS($A$8:$A$57,A35)&gt;1,"IDが重複","確認済み"))),1,IF(COUNTA(A35)=0,IF(C35="",0,1),IF(AND(ISNUMBER(C35),C35=IF(B35="確認済み",0,1)),0,1)))</f>
        <v>0</v>
      </c>
      <c r="E35" s="1"/>
      <c r="F35" s="1"/>
      <c r="G35" s="1"/>
      <c r="H35" s="1"/>
      <c r="I35" s="1"/>
    </row>
    <row r="36" customFormat="false" ht="30" hidden="false" customHeight="true" outlineLevel="0" collapsed="false">
      <c r="A36" s="16"/>
      <c r="B36" s="1" t="str">
        <f aca="false">IF(COUNTA(A36)=0,"",IF(NOT(AND(ISTEXT(A36),LEN(A36)=8,EXACT(LEFT(A36,4),"CUS-"),ISNUMBER(FIND(MID(A36,5,1)&amp;"x","0x1x2x3x4x5x6x7x8x9x")),ISNUMBER(FIND(MID(A36,6,1)&amp;"x","0x1x2x3x4x5x6x7x8x9x")),ISNUMBER(FIND(MID(A36,7,1)&amp;"x","0x1x2x3x4x5x6x7x8x9x")),ISNUMBER(FIND(MID(A36,8,1)&amp;"x","0x1x2x3x4x5x6x7x8x9x")))),"IDの形式を確認",IF(COUNTIFS($A$8:$A$57,A36)&gt;1,"IDが重複","確認済み")))</f>
        <v/>
      </c>
      <c r="C36" s="1" t="str">
        <f aca="false">IF(B36="","",IF(B36="確認済み",0,1))</f>
        <v/>
      </c>
      <c r="D36" s="1" t="n">
        <f aca="false">IF(B36&lt;&gt;IF(COUNTA(A36)=0,"",IF(NOT(AND(ISTEXT(A36),LEN(A36)=8,EXACT(LEFT(A36,4),"CUS-"),ISNUMBER(FIND(MID(A36,5,1)&amp;"x","0x1x2x3x4x5x6x7x8x9x")),ISNUMBER(FIND(MID(A36,6,1)&amp;"x","0x1x2x3x4x5x6x7x8x9x")),ISNUMBER(FIND(MID(A36,7,1)&amp;"x","0x1x2x3x4x5x6x7x8x9x")),ISNUMBER(FIND(MID(A36,8,1)&amp;"x","0x1x2x3x4x5x6x7x8x9x")))),"IDの形式を確認",IF(COUNTIFS($A$8:$A$57,A36)&gt;1,"IDが重複","確認済み"))),1,IF(COUNTA(A36)=0,IF(C36="",0,1),IF(AND(ISNUMBER(C36),C36=IF(B36="確認済み",0,1)),0,1)))</f>
        <v>0</v>
      </c>
      <c r="E36" s="1"/>
      <c r="F36" s="1"/>
      <c r="G36" s="1"/>
      <c r="H36" s="1"/>
      <c r="I36" s="1"/>
    </row>
    <row r="37" customFormat="false" ht="30" hidden="false" customHeight="true" outlineLevel="0" collapsed="false">
      <c r="A37" s="16"/>
      <c r="B37" s="1" t="str">
        <f aca="false">IF(COUNTA(A37)=0,"",IF(NOT(AND(ISTEXT(A37),LEN(A37)=8,EXACT(LEFT(A37,4),"CUS-"),ISNUMBER(FIND(MID(A37,5,1)&amp;"x","0x1x2x3x4x5x6x7x8x9x")),ISNUMBER(FIND(MID(A37,6,1)&amp;"x","0x1x2x3x4x5x6x7x8x9x")),ISNUMBER(FIND(MID(A37,7,1)&amp;"x","0x1x2x3x4x5x6x7x8x9x")),ISNUMBER(FIND(MID(A37,8,1)&amp;"x","0x1x2x3x4x5x6x7x8x9x")))),"IDの形式を確認",IF(COUNTIFS($A$8:$A$57,A37)&gt;1,"IDが重複","確認済み")))</f>
        <v/>
      </c>
      <c r="C37" s="1" t="str">
        <f aca="false">IF(B37="","",IF(B37="確認済み",0,1))</f>
        <v/>
      </c>
      <c r="D37" s="1" t="n">
        <f aca="false">IF(B37&lt;&gt;IF(COUNTA(A37)=0,"",IF(NOT(AND(ISTEXT(A37),LEN(A37)=8,EXACT(LEFT(A37,4),"CUS-"),ISNUMBER(FIND(MID(A37,5,1)&amp;"x","0x1x2x3x4x5x6x7x8x9x")),ISNUMBER(FIND(MID(A37,6,1)&amp;"x","0x1x2x3x4x5x6x7x8x9x")),ISNUMBER(FIND(MID(A37,7,1)&amp;"x","0x1x2x3x4x5x6x7x8x9x")),ISNUMBER(FIND(MID(A37,8,1)&amp;"x","0x1x2x3x4x5x6x7x8x9x")))),"IDの形式を確認",IF(COUNTIFS($A$8:$A$57,A37)&gt;1,"IDが重複","確認済み"))),1,IF(COUNTA(A37)=0,IF(C37="",0,1),IF(AND(ISNUMBER(C37),C37=IF(B37="確認済み",0,1)),0,1)))</f>
        <v>0</v>
      </c>
      <c r="E37" s="1"/>
      <c r="F37" s="1"/>
      <c r="G37" s="1"/>
      <c r="H37" s="1"/>
      <c r="I37" s="1"/>
    </row>
    <row r="38" customFormat="false" ht="30" hidden="false" customHeight="true" outlineLevel="0" collapsed="false">
      <c r="A38" s="16"/>
      <c r="B38" s="1" t="str">
        <f aca="false">IF(COUNTA(A38)=0,"",IF(NOT(AND(ISTEXT(A38),LEN(A38)=8,EXACT(LEFT(A38,4),"CUS-"),ISNUMBER(FIND(MID(A38,5,1)&amp;"x","0x1x2x3x4x5x6x7x8x9x")),ISNUMBER(FIND(MID(A38,6,1)&amp;"x","0x1x2x3x4x5x6x7x8x9x")),ISNUMBER(FIND(MID(A38,7,1)&amp;"x","0x1x2x3x4x5x6x7x8x9x")),ISNUMBER(FIND(MID(A38,8,1)&amp;"x","0x1x2x3x4x5x6x7x8x9x")))),"IDの形式を確認",IF(COUNTIFS($A$8:$A$57,A38)&gt;1,"IDが重複","確認済み")))</f>
        <v/>
      </c>
      <c r="C38" s="1" t="str">
        <f aca="false">IF(B38="","",IF(B38="確認済み",0,1))</f>
        <v/>
      </c>
      <c r="D38" s="1" t="n">
        <f aca="false">IF(B38&lt;&gt;IF(COUNTA(A38)=0,"",IF(NOT(AND(ISTEXT(A38),LEN(A38)=8,EXACT(LEFT(A38,4),"CUS-"),ISNUMBER(FIND(MID(A38,5,1)&amp;"x","0x1x2x3x4x5x6x7x8x9x")),ISNUMBER(FIND(MID(A38,6,1)&amp;"x","0x1x2x3x4x5x6x7x8x9x")),ISNUMBER(FIND(MID(A38,7,1)&amp;"x","0x1x2x3x4x5x6x7x8x9x")),ISNUMBER(FIND(MID(A38,8,1)&amp;"x","0x1x2x3x4x5x6x7x8x9x")))),"IDの形式を確認",IF(COUNTIFS($A$8:$A$57,A38)&gt;1,"IDが重複","確認済み"))),1,IF(COUNTA(A38)=0,IF(C38="",0,1),IF(AND(ISNUMBER(C38),C38=IF(B38="確認済み",0,1)),0,1)))</f>
        <v>0</v>
      </c>
      <c r="E38" s="1"/>
      <c r="F38" s="1"/>
      <c r="G38" s="1"/>
      <c r="H38" s="1"/>
      <c r="I38" s="1"/>
    </row>
    <row r="39" customFormat="false" ht="30" hidden="false" customHeight="true" outlineLevel="0" collapsed="false">
      <c r="A39" s="16"/>
      <c r="B39" s="1" t="str">
        <f aca="false">IF(COUNTA(A39)=0,"",IF(NOT(AND(ISTEXT(A39),LEN(A39)=8,EXACT(LEFT(A39,4),"CUS-"),ISNUMBER(FIND(MID(A39,5,1)&amp;"x","0x1x2x3x4x5x6x7x8x9x")),ISNUMBER(FIND(MID(A39,6,1)&amp;"x","0x1x2x3x4x5x6x7x8x9x")),ISNUMBER(FIND(MID(A39,7,1)&amp;"x","0x1x2x3x4x5x6x7x8x9x")),ISNUMBER(FIND(MID(A39,8,1)&amp;"x","0x1x2x3x4x5x6x7x8x9x")))),"IDの形式を確認",IF(COUNTIFS($A$8:$A$57,A39)&gt;1,"IDが重複","確認済み")))</f>
        <v/>
      </c>
      <c r="C39" s="1" t="str">
        <f aca="false">IF(B39="","",IF(B39="確認済み",0,1))</f>
        <v/>
      </c>
      <c r="D39" s="1" t="n">
        <f aca="false">IF(B39&lt;&gt;IF(COUNTA(A39)=0,"",IF(NOT(AND(ISTEXT(A39),LEN(A39)=8,EXACT(LEFT(A39,4),"CUS-"),ISNUMBER(FIND(MID(A39,5,1)&amp;"x","0x1x2x3x4x5x6x7x8x9x")),ISNUMBER(FIND(MID(A39,6,1)&amp;"x","0x1x2x3x4x5x6x7x8x9x")),ISNUMBER(FIND(MID(A39,7,1)&amp;"x","0x1x2x3x4x5x6x7x8x9x")),ISNUMBER(FIND(MID(A39,8,1)&amp;"x","0x1x2x3x4x5x6x7x8x9x")))),"IDの形式を確認",IF(COUNTIFS($A$8:$A$57,A39)&gt;1,"IDが重複","確認済み"))),1,IF(COUNTA(A39)=0,IF(C39="",0,1),IF(AND(ISNUMBER(C39),C39=IF(B39="確認済み",0,1)),0,1)))</f>
        <v>0</v>
      </c>
      <c r="E39" s="1"/>
      <c r="F39" s="1"/>
      <c r="G39" s="1"/>
      <c r="H39" s="1"/>
      <c r="I39" s="1"/>
    </row>
    <row r="40" customFormat="false" ht="30" hidden="false" customHeight="true" outlineLevel="0" collapsed="false">
      <c r="A40" s="16"/>
      <c r="B40" s="1" t="str">
        <f aca="false">IF(COUNTA(A40)=0,"",IF(NOT(AND(ISTEXT(A40),LEN(A40)=8,EXACT(LEFT(A40,4),"CUS-"),ISNUMBER(FIND(MID(A40,5,1)&amp;"x","0x1x2x3x4x5x6x7x8x9x")),ISNUMBER(FIND(MID(A40,6,1)&amp;"x","0x1x2x3x4x5x6x7x8x9x")),ISNUMBER(FIND(MID(A40,7,1)&amp;"x","0x1x2x3x4x5x6x7x8x9x")),ISNUMBER(FIND(MID(A40,8,1)&amp;"x","0x1x2x3x4x5x6x7x8x9x")))),"IDの形式を確認",IF(COUNTIFS($A$8:$A$57,A40)&gt;1,"IDが重複","確認済み")))</f>
        <v/>
      </c>
      <c r="C40" s="1" t="str">
        <f aca="false">IF(B40="","",IF(B40="確認済み",0,1))</f>
        <v/>
      </c>
      <c r="D40" s="1" t="n">
        <f aca="false">IF(B40&lt;&gt;IF(COUNTA(A40)=0,"",IF(NOT(AND(ISTEXT(A40),LEN(A40)=8,EXACT(LEFT(A40,4),"CUS-"),ISNUMBER(FIND(MID(A40,5,1)&amp;"x","0x1x2x3x4x5x6x7x8x9x")),ISNUMBER(FIND(MID(A40,6,1)&amp;"x","0x1x2x3x4x5x6x7x8x9x")),ISNUMBER(FIND(MID(A40,7,1)&amp;"x","0x1x2x3x4x5x6x7x8x9x")),ISNUMBER(FIND(MID(A40,8,1)&amp;"x","0x1x2x3x4x5x6x7x8x9x")))),"IDの形式を確認",IF(COUNTIFS($A$8:$A$57,A40)&gt;1,"IDが重複","確認済み"))),1,IF(COUNTA(A40)=0,IF(C40="",0,1),IF(AND(ISNUMBER(C40),C40=IF(B40="確認済み",0,1)),0,1)))</f>
        <v>0</v>
      </c>
      <c r="E40" s="1"/>
      <c r="F40" s="1"/>
      <c r="G40" s="1"/>
      <c r="H40" s="1"/>
      <c r="I40" s="1"/>
    </row>
    <row r="41" customFormat="false" ht="30" hidden="false" customHeight="true" outlineLevel="0" collapsed="false">
      <c r="A41" s="16"/>
      <c r="B41" s="1" t="str">
        <f aca="false">IF(COUNTA(A41)=0,"",IF(NOT(AND(ISTEXT(A41),LEN(A41)=8,EXACT(LEFT(A41,4),"CUS-"),ISNUMBER(FIND(MID(A41,5,1)&amp;"x","0x1x2x3x4x5x6x7x8x9x")),ISNUMBER(FIND(MID(A41,6,1)&amp;"x","0x1x2x3x4x5x6x7x8x9x")),ISNUMBER(FIND(MID(A41,7,1)&amp;"x","0x1x2x3x4x5x6x7x8x9x")),ISNUMBER(FIND(MID(A41,8,1)&amp;"x","0x1x2x3x4x5x6x7x8x9x")))),"IDの形式を確認",IF(COUNTIFS($A$8:$A$57,A41)&gt;1,"IDが重複","確認済み")))</f>
        <v/>
      </c>
      <c r="C41" s="1" t="str">
        <f aca="false">IF(B41="","",IF(B41="確認済み",0,1))</f>
        <v/>
      </c>
      <c r="D41" s="1" t="n">
        <f aca="false">IF(B41&lt;&gt;IF(COUNTA(A41)=0,"",IF(NOT(AND(ISTEXT(A41),LEN(A41)=8,EXACT(LEFT(A41,4),"CUS-"),ISNUMBER(FIND(MID(A41,5,1)&amp;"x","0x1x2x3x4x5x6x7x8x9x")),ISNUMBER(FIND(MID(A41,6,1)&amp;"x","0x1x2x3x4x5x6x7x8x9x")),ISNUMBER(FIND(MID(A41,7,1)&amp;"x","0x1x2x3x4x5x6x7x8x9x")),ISNUMBER(FIND(MID(A41,8,1)&amp;"x","0x1x2x3x4x5x6x7x8x9x")))),"IDの形式を確認",IF(COUNTIFS($A$8:$A$57,A41)&gt;1,"IDが重複","確認済み"))),1,IF(COUNTA(A41)=0,IF(C41="",0,1),IF(AND(ISNUMBER(C41),C41=IF(B41="確認済み",0,1)),0,1)))</f>
        <v>0</v>
      </c>
      <c r="E41" s="1"/>
      <c r="F41" s="1"/>
      <c r="G41" s="1"/>
      <c r="H41" s="1"/>
      <c r="I41" s="1"/>
    </row>
    <row r="42" customFormat="false" ht="30" hidden="false" customHeight="true" outlineLevel="0" collapsed="false">
      <c r="A42" s="16"/>
      <c r="B42" s="1" t="str">
        <f aca="false">IF(COUNTA(A42)=0,"",IF(NOT(AND(ISTEXT(A42),LEN(A42)=8,EXACT(LEFT(A42,4),"CUS-"),ISNUMBER(FIND(MID(A42,5,1)&amp;"x","0x1x2x3x4x5x6x7x8x9x")),ISNUMBER(FIND(MID(A42,6,1)&amp;"x","0x1x2x3x4x5x6x7x8x9x")),ISNUMBER(FIND(MID(A42,7,1)&amp;"x","0x1x2x3x4x5x6x7x8x9x")),ISNUMBER(FIND(MID(A42,8,1)&amp;"x","0x1x2x3x4x5x6x7x8x9x")))),"IDの形式を確認",IF(COUNTIFS($A$8:$A$57,A42)&gt;1,"IDが重複","確認済み")))</f>
        <v/>
      </c>
      <c r="C42" s="1" t="str">
        <f aca="false">IF(B42="","",IF(B42="確認済み",0,1))</f>
        <v/>
      </c>
      <c r="D42" s="1" t="n">
        <f aca="false">IF(B42&lt;&gt;IF(COUNTA(A42)=0,"",IF(NOT(AND(ISTEXT(A42),LEN(A42)=8,EXACT(LEFT(A42,4),"CUS-"),ISNUMBER(FIND(MID(A42,5,1)&amp;"x","0x1x2x3x4x5x6x7x8x9x")),ISNUMBER(FIND(MID(A42,6,1)&amp;"x","0x1x2x3x4x5x6x7x8x9x")),ISNUMBER(FIND(MID(A42,7,1)&amp;"x","0x1x2x3x4x5x6x7x8x9x")),ISNUMBER(FIND(MID(A42,8,1)&amp;"x","0x1x2x3x4x5x6x7x8x9x")))),"IDの形式を確認",IF(COUNTIFS($A$8:$A$57,A42)&gt;1,"IDが重複","確認済み"))),1,IF(COUNTA(A42)=0,IF(C42="",0,1),IF(AND(ISNUMBER(C42),C42=IF(B42="確認済み",0,1)),0,1)))</f>
        <v>0</v>
      </c>
      <c r="E42" s="1"/>
      <c r="F42" s="1"/>
      <c r="G42" s="1"/>
      <c r="H42" s="1"/>
      <c r="I42" s="1"/>
    </row>
    <row r="43" customFormat="false" ht="30" hidden="false" customHeight="true" outlineLevel="0" collapsed="false">
      <c r="A43" s="16"/>
      <c r="B43" s="1" t="str">
        <f aca="false">IF(COUNTA(A43)=0,"",IF(NOT(AND(ISTEXT(A43),LEN(A43)=8,EXACT(LEFT(A43,4),"CUS-"),ISNUMBER(FIND(MID(A43,5,1)&amp;"x","0x1x2x3x4x5x6x7x8x9x")),ISNUMBER(FIND(MID(A43,6,1)&amp;"x","0x1x2x3x4x5x6x7x8x9x")),ISNUMBER(FIND(MID(A43,7,1)&amp;"x","0x1x2x3x4x5x6x7x8x9x")),ISNUMBER(FIND(MID(A43,8,1)&amp;"x","0x1x2x3x4x5x6x7x8x9x")))),"IDの形式を確認",IF(COUNTIFS($A$8:$A$57,A43)&gt;1,"IDが重複","確認済み")))</f>
        <v/>
      </c>
      <c r="C43" s="1" t="str">
        <f aca="false">IF(B43="","",IF(B43="確認済み",0,1))</f>
        <v/>
      </c>
      <c r="D43" s="1" t="n">
        <f aca="false">IF(B43&lt;&gt;IF(COUNTA(A43)=0,"",IF(NOT(AND(ISTEXT(A43),LEN(A43)=8,EXACT(LEFT(A43,4),"CUS-"),ISNUMBER(FIND(MID(A43,5,1)&amp;"x","0x1x2x3x4x5x6x7x8x9x")),ISNUMBER(FIND(MID(A43,6,1)&amp;"x","0x1x2x3x4x5x6x7x8x9x")),ISNUMBER(FIND(MID(A43,7,1)&amp;"x","0x1x2x3x4x5x6x7x8x9x")),ISNUMBER(FIND(MID(A43,8,1)&amp;"x","0x1x2x3x4x5x6x7x8x9x")))),"IDの形式を確認",IF(COUNTIFS($A$8:$A$57,A43)&gt;1,"IDが重複","確認済み"))),1,IF(COUNTA(A43)=0,IF(C43="",0,1),IF(AND(ISNUMBER(C43),C43=IF(B43="確認済み",0,1)),0,1)))</f>
        <v>0</v>
      </c>
      <c r="E43" s="1"/>
      <c r="F43" s="1"/>
      <c r="G43" s="1"/>
      <c r="H43" s="1"/>
      <c r="I43" s="1"/>
    </row>
    <row r="44" customFormat="false" ht="30" hidden="false" customHeight="true" outlineLevel="0" collapsed="false">
      <c r="A44" s="16"/>
      <c r="B44" s="1" t="str">
        <f aca="false">IF(COUNTA(A44)=0,"",IF(NOT(AND(ISTEXT(A44),LEN(A44)=8,EXACT(LEFT(A44,4),"CUS-"),ISNUMBER(FIND(MID(A44,5,1)&amp;"x","0x1x2x3x4x5x6x7x8x9x")),ISNUMBER(FIND(MID(A44,6,1)&amp;"x","0x1x2x3x4x5x6x7x8x9x")),ISNUMBER(FIND(MID(A44,7,1)&amp;"x","0x1x2x3x4x5x6x7x8x9x")),ISNUMBER(FIND(MID(A44,8,1)&amp;"x","0x1x2x3x4x5x6x7x8x9x")))),"IDの形式を確認",IF(COUNTIFS($A$8:$A$57,A44)&gt;1,"IDが重複","確認済み")))</f>
        <v/>
      </c>
      <c r="C44" s="1" t="str">
        <f aca="false">IF(B44="","",IF(B44="確認済み",0,1))</f>
        <v/>
      </c>
      <c r="D44" s="1" t="n">
        <f aca="false">IF(B44&lt;&gt;IF(COUNTA(A44)=0,"",IF(NOT(AND(ISTEXT(A44),LEN(A44)=8,EXACT(LEFT(A44,4),"CUS-"),ISNUMBER(FIND(MID(A44,5,1)&amp;"x","0x1x2x3x4x5x6x7x8x9x")),ISNUMBER(FIND(MID(A44,6,1)&amp;"x","0x1x2x3x4x5x6x7x8x9x")),ISNUMBER(FIND(MID(A44,7,1)&amp;"x","0x1x2x3x4x5x6x7x8x9x")),ISNUMBER(FIND(MID(A44,8,1)&amp;"x","0x1x2x3x4x5x6x7x8x9x")))),"IDの形式を確認",IF(COUNTIFS($A$8:$A$57,A44)&gt;1,"IDが重複","確認済み"))),1,IF(COUNTA(A44)=0,IF(C44="",0,1),IF(AND(ISNUMBER(C44),C44=IF(B44="確認済み",0,1)),0,1)))</f>
        <v>0</v>
      </c>
      <c r="E44" s="1"/>
      <c r="F44" s="1"/>
      <c r="G44" s="1"/>
      <c r="H44" s="1"/>
      <c r="I44" s="1"/>
    </row>
    <row r="45" customFormat="false" ht="30" hidden="false" customHeight="true" outlineLevel="0" collapsed="false">
      <c r="A45" s="16"/>
      <c r="B45" s="1" t="str">
        <f aca="false">IF(COUNTA(A45)=0,"",IF(NOT(AND(ISTEXT(A45),LEN(A45)=8,EXACT(LEFT(A45,4),"CUS-"),ISNUMBER(FIND(MID(A45,5,1)&amp;"x","0x1x2x3x4x5x6x7x8x9x")),ISNUMBER(FIND(MID(A45,6,1)&amp;"x","0x1x2x3x4x5x6x7x8x9x")),ISNUMBER(FIND(MID(A45,7,1)&amp;"x","0x1x2x3x4x5x6x7x8x9x")),ISNUMBER(FIND(MID(A45,8,1)&amp;"x","0x1x2x3x4x5x6x7x8x9x")))),"IDの形式を確認",IF(COUNTIFS($A$8:$A$57,A45)&gt;1,"IDが重複","確認済み")))</f>
        <v/>
      </c>
      <c r="C45" s="1" t="str">
        <f aca="false">IF(B45="","",IF(B45="確認済み",0,1))</f>
        <v/>
      </c>
      <c r="D45" s="1" t="n">
        <f aca="false">IF(B45&lt;&gt;IF(COUNTA(A45)=0,"",IF(NOT(AND(ISTEXT(A45),LEN(A45)=8,EXACT(LEFT(A45,4),"CUS-"),ISNUMBER(FIND(MID(A45,5,1)&amp;"x","0x1x2x3x4x5x6x7x8x9x")),ISNUMBER(FIND(MID(A45,6,1)&amp;"x","0x1x2x3x4x5x6x7x8x9x")),ISNUMBER(FIND(MID(A45,7,1)&amp;"x","0x1x2x3x4x5x6x7x8x9x")),ISNUMBER(FIND(MID(A45,8,1)&amp;"x","0x1x2x3x4x5x6x7x8x9x")))),"IDの形式を確認",IF(COUNTIFS($A$8:$A$57,A45)&gt;1,"IDが重複","確認済み"))),1,IF(COUNTA(A45)=0,IF(C45="",0,1),IF(AND(ISNUMBER(C45),C45=IF(B45="確認済み",0,1)),0,1)))</f>
        <v>0</v>
      </c>
      <c r="E45" s="1"/>
      <c r="F45" s="1"/>
      <c r="G45" s="1"/>
      <c r="H45" s="1"/>
      <c r="I45" s="1"/>
    </row>
    <row r="46" customFormat="false" ht="30" hidden="false" customHeight="true" outlineLevel="0" collapsed="false">
      <c r="A46" s="16"/>
      <c r="B46" s="1" t="str">
        <f aca="false">IF(COUNTA(A46)=0,"",IF(NOT(AND(ISTEXT(A46),LEN(A46)=8,EXACT(LEFT(A46,4),"CUS-"),ISNUMBER(FIND(MID(A46,5,1)&amp;"x","0x1x2x3x4x5x6x7x8x9x")),ISNUMBER(FIND(MID(A46,6,1)&amp;"x","0x1x2x3x4x5x6x7x8x9x")),ISNUMBER(FIND(MID(A46,7,1)&amp;"x","0x1x2x3x4x5x6x7x8x9x")),ISNUMBER(FIND(MID(A46,8,1)&amp;"x","0x1x2x3x4x5x6x7x8x9x")))),"IDの形式を確認",IF(COUNTIFS($A$8:$A$57,A46)&gt;1,"IDが重複","確認済み")))</f>
        <v/>
      </c>
      <c r="C46" s="1" t="str">
        <f aca="false">IF(B46="","",IF(B46="確認済み",0,1))</f>
        <v/>
      </c>
      <c r="D46" s="1" t="n">
        <f aca="false">IF(B46&lt;&gt;IF(COUNTA(A46)=0,"",IF(NOT(AND(ISTEXT(A46),LEN(A46)=8,EXACT(LEFT(A46,4),"CUS-"),ISNUMBER(FIND(MID(A46,5,1)&amp;"x","0x1x2x3x4x5x6x7x8x9x")),ISNUMBER(FIND(MID(A46,6,1)&amp;"x","0x1x2x3x4x5x6x7x8x9x")),ISNUMBER(FIND(MID(A46,7,1)&amp;"x","0x1x2x3x4x5x6x7x8x9x")),ISNUMBER(FIND(MID(A46,8,1)&amp;"x","0x1x2x3x4x5x6x7x8x9x")))),"IDの形式を確認",IF(COUNTIFS($A$8:$A$57,A46)&gt;1,"IDが重複","確認済み"))),1,IF(COUNTA(A46)=0,IF(C46="",0,1),IF(AND(ISNUMBER(C46),C46=IF(B46="確認済み",0,1)),0,1)))</f>
        <v>0</v>
      </c>
      <c r="E46" s="1"/>
      <c r="F46" s="1"/>
      <c r="G46" s="1"/>
      <c r="H46" s="1"/>
      <c r="I46" s="1"/>
    </row>
    <row r="47" customFormat="false" ht="30" hidden="false" customHeight="true" outlineLevel="0" collapsed="false">
      <c r="A47" s="16"/>
      <c r="B47" s="1" t="str">
        <f aca="false">IF(COUNTA(A47)=0,"",IF(NOT(AND(ISTEXT(A47),LEN(A47)=8,EXACT(LEFT(A47,4),"CUS-"),ISNUMBER(FIND(MID(A47,5,1)&amp;"x","0x1x2x3x4x5x6x7x8x9x")),ISNUMBER(FIND(MID(A47,6,1)&amp;"x","0x1x2x3x4x5x6x7x8x9x")),ISNUMBER(FIND(MID(A47,7,1)&amp;"x","0x1x2x3x4x5x6x7x8x9x")),ISNUMBER(FIND(MID(A47,8,1)&amp;"x","0x1x2x3x4x5x6x7x8x9x")))),"IDの形式を確認",IF(COUNTIFS($A$8:$A$57,A47)&gt;1,"IDが重複","確認済み")))</f>
        <v/>
      </c>
      <c r="C47" s="1" t="str">
        <f aca="false">IF(B47="","",IF(B47="確認済み",0,1))</f>
        <v/>
      </c>
      <c r="D47" s="1" t="n">
        <f aca="false">IF(B47&lt;&gt;IF(COUNTA(A47)=0,"",IF(NOT(AND(ISTEXT(A47),LEN(A47)=8,EXACT(LEFT(A47,4),"CUS-"),ISNUMBER(FIND(MID(A47,5,1)&amp;"x","0x1x2x3x4x5x6x7x8x9x")),ISNUMBER(FIND(MID(A47,6,1)&amp;"x","0x1x2x3x4x5x6x7x8x9x")),ISNUMBER(FIND(MID(A47,7,1)&amp;"x","0x1x2x3x4x5x6x7x8x9x")),ISNUMBER(FIND(MID(A47,8,1)&amp;"x","0x1x2x3x4x5x6x7x8x9x")))),"IDの形式を確認",IF(COUNTIFS($A$8:$A$57,A47)&gt;1,"IDが重複","確認済み"))),1,IF(COUNTA(A47)=0,IF(C47="",0,1),IF(AND(ISNUMBER(C47),C47=IF(B47="確認済み",0,1)),0,1)))</f>
        <v>0</v>
      </c>
      <c r="E47" s="1"/>
      <c r="F47" s="1"/>
      <c r="G47" s="1"/>
      <c r="H47" s="1"/>
      <c r="I47" s="1"/>
    </row>
    <row r="48" customFormat="false" ht="30" hidden="false" customHeight="true" outlineLevel="0" collapsed="false">
      <c r="A48" s="16"/>
      <c r="B48" s="1" t="str">
        <f aca="false">IF(COUNTA(A48)=0,"",IF(NOT(AND(ISTEXT(A48),LEN(A48)=8,EXACT(LEFT(A48,4),"CUS-"),ISNUMBER(FIND(MID(A48,5,1)&amp;"x","0x1x2x3x4x5x6x7x8x9x")),ISNUMBER(FIND(MID(A48,6,1)&amp;"x","0x1x2x3x4x5x6x7x8x9x")),ISNUMBER(FIND(MID(A48,7,1)&amp;"x","0x1x2x3x4x5x6x7x8x9x")),ISNUMBER(FIND(MID(A48,8,1)&amp;"x","0x1x2x3x4x5x6x7x8x9x")))),"IDの形式を確認",IF(COUNTIFS($A$8:$A$57,A48)&gt;1,"IDが重複","確認済み")))</f>
        <v/>
      </c>
      <c r="C48" s="1" t="str">
        <f aca="false">IF(B48="","",IF(B48="確認済み",0,1))</f>
        <v/>
      </c>
      <c r="D48" s="1" t="n">
        <f aca="false">IF(B48&lt;&gt;IF(COUNTA(A48)=0,"",IF(NOT(AND(ISTEXT(A48),LEN(A48)=8,EXACT(LEFT(A48,4),"CUS-"),ISNUMBER(FIND(MID(A48,5,1)&amp;"x","0x1x2x3x4x5x6x7x8x9x")),ISNUMBER(FIND(MID(A48,6,1)&amp;"x","0x1x2x3x4x5x6x7x8x9x")),ISNUMBER(FIND(MID(A48,7,1)&amp;"x","0x1x2x3x4x5x6x7x8x9x")),ISNUMBER(FIND(MID(A48,8,1)&amp;"x","0x1x2x3x4x5x6x7x8x9x")))),"IDの形式を確認",IF(COUNTIFS($A$8:$A$57,A48)&gt;1,"IDが重複","確認済み"))),1,IF(COUNTA(A48)=0,IF(C48="",0,1),IF(AND(ISNUMBER(C48),C48=IF(B48="確認済み",0,1)),0,1)))</f>
        <v>0</v>
      </c>
      <c r="E48" s="1"/>
      <c r="F48" s="1"/>
      <c r="G48" s="1"/>
      <c r="H48" s="1"/>
      <c r="I48" s="1"/>
    </row>
    <row r="49" customFormat="false" ht="30" hidden="false" customHeight="true" outlineLevel="0" collapsed="false">
      <c r="A49" s="16"/>
      <c r="B49" s="1" t="str">
        <f aca="false">IF(COUNTA(A49)=0,"",IF(NOT(AND(ISTEXT(A49),LEN(A49)=8,EXACT(LEFT(A49,4),"CUS-"),ISNUMBER(FIND(MID(A49,5,1)&amp;"x","0x1x2x3x4x5x6x7x8x9x")),ISNUMBER(FIND(MID(A49,6,1)&amp;"x","0x1x2x3x4x5x6x7x8x9x")),ISNUMBER(FIND(MID(A49,7,1)&amp;"x","0x1x2x3x4x5x6x7x8x9x")),ISNUMBER(FIND(MID(A49,8,1)&amp;"x","0x1x2x3x4x5x6x7x8x9x")))),"IDの形式を確認",IF(COUNTIFS($A$8:$A$57,A49)&gt;1,"IDが重複","確認済み")))</f>
        <v/>
      </c>
      <c r="C49" s="1" t="str">
        <f aca="false">IF(B49="","",IF(B49="確認済み",0,1))</f>
        <v/>
      </c>
      <c r="D49" s="1" t="n">
        <f aca="false">IF(B49&lt;&gt;IF(COUNTA(A49)=0,"",IF(NOT(AND(ISTEXT(A49),LEN(A49)=8,EXACT(LEFT(A49,4),"CUS-"),ISNUMBER(FIND(MID(A49,5,1)&amp;"x","0x1x2x3x4x5x6x7x8x9x")),ISNUMBER(FIND(MID(A49,6,1)&amp;"x","0x1x2x3x4x5x6x7x8x9x")),ISNUMBER(FIND(MID(A49,7,1)&amp;"x","0x1x2x3x4x5x6x7x8x9x")),ISNUMBER(FIND(MID(A49,8,1)&amp;"x","0x1x2x3x4x5x6x7x8x9x")))),"IDの形式を確認",IF(COUNTIFS($A$8:$A$57,A49)&gt;1,"IDが重複","確認済み"))),1,IF(COUNTA(A49)=0,IF(C49="",0,1),IF(AND(ISNUMBER(C49),C49=IF(B49="確認済み",0,1)),0,1)))</f>
        <v>0</v>
      </c>
      <c r="E49" s="1"/>
      <c r="F49" s="1"/>
      <c r="G49" s="1"/>
      <c r="H49" s="1"/>
      <c r="I49" s="1"/>
    </row>
    <row r="50" customFormat="false" ht="30" hidden="false" customHeight="true" outlineLevel="0" collapsed="false">
      <c r="A50" s="16"/>
      <c r="B50" s="1" t="str">
        <f aca="false">IF(COUNTA(A50)=0,"",IF(NOT(AND(ISTEXT(A50),LEN(A50)=8,EXACT(LEFT(A50,4),"CUS-"),ISNUMBER(FIND(MID(A50,5,1)&amp;"x","0x1x2x3x4x5x6x7x8x9x")),ISNUMBER(FIND(MID(A50,6,1)&amp;"x","0x1x2x3x4x5x6x7x8x9x")),ISNUMBER(FIND(MID(A50,7,1)&amp;"x","0x1x2x3x4x5x6x7x8x9x")),ISNUMBER(FIND(MID(A50,8,1)&amp;"x","0x1x2x3x4x5x6x7x8x9x")))),"IDの形式を確認",IF(COUNTIFS($A$8:$A$57,A50)&gt;1,"IDが重複","確認済み")))</f>
        <v/>
      </c>
      <c r="C50" s="1" t="str">
        <f aca="false">IF(B50="","",IF(B50="確認済み",0,1))</f>
        <v/>
      </c>
      <c r="D50" s="1" t="n">
        <f aca="false">IF(B50&lt;&gt;IF(COUNTA(A50)=0,"",IF(NOT(AND(ISTEXT(A50),LEN(A50)=8,EXACT(LEFT(A50,4),"CUS-"),ISNUMBER(FIND(MID(A50,5,1)&amp;"x","0x1x2x3x4x5x6x7x8x9x")),ISNUMBER(FIND(MID(A50,6,1)&amp;"x","0x1x2x3x4x5x6x7x8x9x")),ISNUMBER(FIND(MID(A50,7,1)&amp;"x","0x1x2x3x4x5x6x7x8x9x")),ISNUMBER(FIND(MID(A50,8,1)&amp;"x","0x1x2x3x4x5x6x7x8x9x")))),"IDの形式を確認",IF(COUNTIFS($A$8:$A$57,A50)&gt;1,"IDが重複","確認済み"))),1,IF(COUNTA(A50)=0,IF(C50="",0,1),IF(AND(ISNUMBER(C50),C50=IF(B50="確認済み",0,1)),0,1)))</f>
        <v>0</v>
      </c>
      <c r="E50" s="1"/>
      <c r="F50" s="1"/>
      <c r="G50" s="1"/>
      <c r="H50" s="1"/>
      <c r="I50" s="1"/>
    </row>
    <row r="51" customFormat="false" ht="30" hidden="false" customHeight="true" outlineLevel="0" collapsed="false">
      <c r="A51" s="16"/>
      <c r="B51" s="1" t="str">
        <f aca="false">IF(COUNTA(A51)=0,"",IF(NOT(AND(ISTEXT(A51),LEN(A51)=8,EXACT(LEFT(A51,4),"CUS-"),ISNUMBER(FIND(MID(A51,5,1)&amp;"x","0x1x2x3x4x5x6x7x8x9x")),ISNUMBER(FIND(MID(A51,6,1)&amp;"x","0x1x2x3x4x5x6x7x8x9x")),ISNUMBER(FIND(MID(A51,7,1)&amp;"x","0x1x2x3x4x5x6x7x8x9x")),ISNUMBER(FIND(MID(A51,8,1)&amp;"x","0x1x2x3x4x5x6x7x8x9x")))),"IDの形式を確認",IF(COUNTIFS($A$8:$A$57,A51)&gt;1,"IDが重複","確認済み")))</f>
        <v/>
      </c>
      <c r="C51" s="1" t="str">
        <f aca="false">IF(B51="","",IF(B51="確認済み",0,1))</f>
        <v/>
      </c>
      <c r="D51" s="1" t="n">
        <f aca="false">IF(B51&lt;&gt;IF(COUNTA(A51)=0,"",IF(NOT(AND(ISTEXT(A51),LEN(A51)=8,EXACT(LEFT(A51,4),"CUS-"),ISNUMBER(FIND(MID(A51,5,1)&amp;"x","0x1x2x3x4x5x6x7x8x9x")),ISNUMBER(FIND(MID(A51,6,1)&amp;"x","0x1x2x3x4x5x6x7x8x9x")),ISNUMBER(FIND(MID(A51,7,1)&amp;"x","0x1x2x3x4x5x6x7x8x9x")),ISNUMBER(FIND(MID(A51,8,1)&amp;"x","0x1x2x3x4x5x6x7x8x9x")))),"IDの形式を確認",IF(COUNTIFS($A$8:$A$57,A51)&gt;1,"IDが重複","確認済み"))),1,IF(COUNTA(A51)=0,IF(C51="",0,1),IF(AND(ISNUMBER(C51),C51=IF(B51="確認済み",0,1)),0,1)))</f>
        <v>0</v>
      </c>
      <c r="E51" s="1"/>
      <c r="F51" s="1"/>
      <c r="G51" s="1"/>
      <c r="H51" s="1"/>
      <c r="I51" s="1"/>
    </row>
    <row r="52" customFormat="false" ht="30" hidden="false" customHeight="true" outlineLevel="0" collapsed="false">
      <c r="A52" s="16"/>
      <c r="B52" s="1" t="str">
        <f aca="false">IF(COUNTA(A52)=0,"",IF(NOT(AND(ISTEXT(A52),LEN(A52)=8,EXACT(LEFT(A52,4),"CUS-"),ISNUMBER(FIND(MID(A52,5,1)&amp;"x","0x1x2x3x4x5x6x7x8x9x")),ISNUMBER(FIND(MID(A52,6,1)&amp;"x","0x1x2x3x4x5x6x7x8x9x")),ISNUMBER(FIND(MID(A52,7,1)&amp;"x","0x1x2x3x4x5x6x7x8x9x")),ISNUMBER(FIND(MID(A52,8,1)&amp;"x","0x1x2x3x4x5x6x7x8x9x")))),"IDの形式を確認",IF(COUNTIFS($A$8:$A$57,A52)&gt;1,"IDが重複","確認済み")))</f>
        <v/>
      </c>
      <c r="C52" s="1" t="str">
        <f aca="false">IF(B52="","",IF(B52="確認済み",0,1))</f>
        <v/>
      </c>
      <c r="D52" s="1" t="n">
        <f aca="false">IF(B52&lt;&gt;IF(COUNTA(A52)=0,"",IF(NOT(AND(ISTEXT(A52),LEN(A52)=8,EXACT(LEFT(A52,4),"CUS-"),ISNUMBER(FIND(MID(A52,5,1)&amp;"x","0x1x2x3x4x5x6x7x8x9x")),ISNUMBER(FIND(MID(A52,6,1)&amp;"x","0x1x2x3x4x5x6x7x8x9x")),ISNUMBER(FIND(MID(A52,7,1)&amp;"x","0x1x2x3x4x5x6x7x8x9x")),ISNUMBER(FIND(MID(A52,8,1)&amp;"x","0x1x2x3x4x5x6x7x8x9x")))),"IDの形式を確認",IF(COUNTIFS($A$8:$A$57,A52)&gt;1,"IDが重複","確認済み"))),1,IF(COUNTA(A52)=0,IF(C52="",0,1),IF(AND(ISNUMBER(C52),C52=IF(B52="確認済み",0,1)),0,1)))</f>
        <v>0</v>
      </c>
      <c r="E52" s="1"/>
      <c r="F52" s="1"/>
      <c r="G52" s="1"/>
      <c r="H52" s="1"/>
      <c r="I52" s="1"/>
    </row>
    <row r="53" customFormat="false" ht="30" hidden="false" customHeight="true" outlineLevel="0" collapsed="false">
      <c r="A53" s="16"/>
      <c r="B53" s="1" t="str">
        <f aca="false">IF(COUNTA(A53)=0,"",IF(NOT(AND(ISTEXT(A53),LEN(A53)=8,EXACT(LEFT(A53,4),"CUS-"),ISNUMBER(FIND(MID(A53,5,1)&amp;"x","0x1x2x3x4x5x6x7x8x9x")),ISNUMBER(FIND(MID(A53,6,1)&amp;"x","0x1x2x3x4x5x6x7x8x9x")),ISNUMBER(FIND(MID(A53,7,1)&amp;"x","0x1x2x3x4x5x6x7x8x9x")),ISNUMBER(FIND(MID(A53,8,1)&amp;"x","0x1x2x3x4x5x6x7x8x9x")))),"IDの形式を確認",IF(COUNTIFS($A$8:$A$57,A53)&gt;1,"IDが重複","確認済み")))</f>
        <v/>
      </c>
      <c r="C53" s="1" t="str">
        <f aca="false">IF(B53="","",IF(B53="確認済み",0,1))</f>
        <v/>
      </c>
      <c r="D53" s="1" t="n">
        <f aca="false">IF(B53&lt;&gt;IF(COUNTA(A53)=0,"",IF(NOT(AND(ISTEXT(A53),LEN(A53)=8,EXACT(LEFT(A53,4),"CUS-"),ISNUMBER(FIND(MID(A53,5,1)&amp;"x","0x1x2x3x4x5x6x7x8x9x")),ISNUMBER(FIND(MID(A53,6,1)&amp;"x","0x1x2x3x4x5x6x7x8x9x")),ISNUMBER(FIND(MID(A53,7,1)&amp;"x","0x1x2x3x4x5x6x7x8x9x")),ISNUMBER(FIND(MID(A53,8,1)&amp;"x","0x1x2x3x4x5x6x7x8x9x")))),"IDの形式を確認",IF(COUNTIFS($A$8:$A$57,A53)&gt;1,"IDが重複","確認済み"))),1,IF(COUNTA(A53)=0,IF(C53="",0,1),IF(AND(ISNUMBER(C53),C53=IF(B53="確認済み",0,1)),0,1)))</f>
        <v>0</v>
      </c>
      <c r="E53" s="1"/>
      <c r="F53" s="1"/>
      <c r="G53" s="1"/>
      <c r="H53" s="1"/>
      <c r="I53" s="1"/>
    </row>
    <row r="54" customFormat="false" ht="30" hidden="false" customHeight="true" outlineLevel="0" collapsed="false">
      <c r="A54" s="16"/>
      <c r="B54" s="1" t="str">
        <f aca="false">IF(COUNTA(A54)=0,"",IF(NOT(AND(ISTEXT(A54),LEN(A54)=8,EXACT(LEFT(A54,4),"CUS-"),ISNUMBER(FIND(MID(A54,5,1)&amp;"x","0x1x2x3x4x5x6x7x8x9x")),ISNUMBER(FIND(MID(A54,6,1)&amp;"x","0x1x2x3x4x5x6x7x8x9x")),ISNUMBER(FIND(MID(A54,7,1)&amp;"x","0x1x2x3x4x5x6x7x8x9x")),ISNUMBER(FIND(MID(A54,8,1)&amp;"x","0x1x2x3x4x5x6x7x8x9x")))),"IDの形式を確認",IF(COUNTIFS($A$8:$A$57,A54)&gt;1,"IDが重複","確認済み")))</f>
        <v/>
      </c>
      <c r="C54" s="1" t="str">
        <f aca="false">IF(B54="","",IF(B54="確認済み",0,1))</f>
        <v/>
      </c>
      <c r="D54" s="1" t="n">
        <f aca="false">IF(B54&lt;&gt;IF(COUNTA(A54)=0,"",IF(NOT(AND(ISTEXT(A54),LEN(A54)=8,EXACT(LEFT(A54,4),"CUS-"),ISNUMBER(FIND(MID(A54,5,1)&amp;"x","0x1x2x3x4x5x6x7x8x9x")),ISNUMBER(FIND(MID(A54,6,1)&amp;"x","0x1x2x3x4x5x6x7x8x9x")),ISNUMBER(FIND(MID(A54,7,1)&amp;"x","0x1x2x3x4x5x6x7x8x9x")),ISNUMBER(FIND(MID(A54,8,1)&amp;"x","0x1x2x3x4x5x6x7x8x9x")))),"IDの形式を確認",IF(COUNTIFS($A$8:$A$57,A54)&gt;1,"IDが重複","確認済み"))),1,IF(COUNTA(A54)=0,IF(C54="",0,1),IF(AND(ISNUMBER(C54),C54=IF(B54="確認済み",0,1)),0,1)))</f>
        <v>0</v>
      </c>
      <c r="E54" s="1"/>
      <c r="F54" s="1"/>
      <c r="G54" s="1"/>
      <c r="H54" s="1"/>
      <c r="I54" s="1"/>
    </row>
    <row r="55" customFormat="false" ht="30" hidden="false" customHeight="true" outlineLevel="0" collapsed="false">
      <c r="A55" s="16"/>
      <c r="B55" s="1" t="str">
        <f aca="false">IF(COUNTA(A55)=0,"",IF(NOT(AND(ISTEXT(A55),LEN(A55)=8,EXACT(LEFT(A55,4),"CUS-"),ISNUMBER(FIND(MID(A55,5,1)&amp;"x","0x1x2x3x4x5x6x7x8x9x")),ISNUMBER(FIND(MID(A55,6,1)&amp;"x","0x1x2x3x4x5x6x7x8x9x")),ISNUMBER(FIND(MID(A55,7,1)&amp;"x","0x1x2x3x4x5x6x7x8x9x")),ISNUMBER(FIND(MID(A55,8,1)&amp;"x","0x1x2x3x4x5x6x7x8x9x")))),"IDの形式を確認",IF(COUNTIFS($A$8:$A$57,A55)&gt;1,"IDが重複","確認済み")))</f>
        <v/>
      </c>
      <c r="C55" s="1" t="str">
        <f aca="false">IF(B55="","",IF(B55="確認済み",0,1))</f>
        <v/>
      </c>
      <c r="D55" s="1" t="n">
        <f aca="false">IF(B55&lt;&gt;IF(COUNTA(A55)=0,"",IF(NOT(AND(ISTEXT(A55),LEN(A55)=8,EXACT(LEFT(A55,4),"CUS-"),ISNUMBER(FIND(MID(A55,5,1)&amp;"x","0x1x2x3x4x5x6x7x8x9x")),ISNUMBER(FIND(MID(A55,6,1)&amp;"x","0x1x2x3x4x5x6x7x8x9x")),ISNUMBER(FIND(MID(A55,7,1)&amp;"x","0x1x2x3x4x5x6x7x8x9x")),ISNUMBER(FIND(MID(A55,8,1)&amp;"x","0x1x2x3x4x5x6x7x8x9x")))),"IDの形式を確認",IF(COUNTIFS($A$8:$A$57,A55)&gt;1,"IDが重複","確認済み"))),1,IF(COUNTA(A55)=0,IF(C55="",0,1),IF(AND(ISNUMBER(C55),C55=IF(B55="確認済み",0,1)),0,1)))</f>
        <v>0</v>
      </c>
      <c r="E55" s="1"/>
      <c r="F55" s="1"/>
      <c r="G55" s="1"/>
      <c r="H55" s="1"/>
      <c r="I55" s="1"/>
    </row>
    <row r="56" customFormat="false" ht="30" hidden="false" customHeight="true" outlineLevel="0" collapsed="false">
      <c r="A56" s="16"/>
      <c r="B56" s="1" t="str">
        <f aca="false">IF(COUNTA(A56)=0,"",IF(NOT(AND(ISTEXT(A56),LEN(A56)=8,EXACT(LEFT(A56,4),"CUS-"),ISNUMBER(FIND(MID(A56,5,1)&amp;"x","0x1x2x3x4x5x6x7x8x9x")),ISNUMBER(FIND(MID(A56,6,1)&amp;"x","0x1x2x3x4x5x6x7x8x9x")),ISNUMBER(FIND(MID(A56,7,1)&amp;"x","0x1x2x3x4x5x6x7x8x9x")),ISNUMBER(FIND(MID(A56,8,1)&amp;"x","0x1x2x3x4x5x6x7x8x9x")))),"IDの形式を確認",IF(COUNTIFS($A$8:$A$57,A56)&gt;1,"IDが重複","確認済み")))</f>
        <v/>
      </c>
      <c r="C56" s="1" t="str">
        <f aca="false">IF(B56="","",IF(B56="確認済み",0,1))</f>
        <v/>
      </c>
      <c r="D56" s="1" t="n">
        <f aca="false">IF(B56&lt;&gt;IF(COUNTA(A56)=0,"",IF(NOT(AND(ISTEXT(A56),LEN(A56)=8,EXACT(LEFT(A56,4),"CUS-"),ISNUMBER(FIND(MID(A56,5,1)&amp;"x","0x1x2x3x4x5x6x7x8x9x")),ISNUMBER(FIND(MID(A56,6,1)&amp;"x","0x1x2x3x4x5x6x7x8x9x")),ISNUMBER(FIND(MID(A56,7,1)&amp;"x","0x1x2x3x4x5x6x7x8x9x")),ISNUMBER(FIND(MID(A56,8,1)&amp;"x","0x1x2x3x4x5x6x7x8x9x")))),"IDの形式を確認",IF(COUNTIFS($A$8:$A$57,A56)&gt;1,"IDが重複","確認済み"))),1,IF(COUNTA(A56)=0,IF(C56="",0,1),IF(AND(ISNUMBER(C56),C56=IF(B56="確認済み",0,1)),0,1)))</f>
        <v>0</v>
      </c>
      <c r="E56" s="1"/>
      <c r="F56" s="1"/>
      <c r="G56" s="1"/>
      <c r="H56" s="1"/>
      <c r="I56" s="1"/>
    </row>
    <row r="57" customFormat="false" ht="30" hidden="false" customHeight="true" outlineLevel="0" collapsed="false">
      <c r="A57" s="16"/>
      <c r="B57" s="1" t="str">
        <f aca="false">IF(COUNTA(A57)=0,"",IF(NOT(AND(ISTEXT(A57),LEN(A57)=8,EXACT(LEFT(A57,4),"CUS-"),ISNUMBER(FIND(MID(A57,5,1)&amp;"x","0x1x2x3x4x5x6x7x8x9x")),ISNUMBER(FIND(MID(A57,6,1)&amp;"x","0x1x2x3x4x5x6x7x8x9x")),ISNUMBER(FIND(MID(A57,7,1)&amp;"x","0x1x2x3x4x5x6x7x8x9x")),ISNUMBER(FIND(MID(A57,8,1)&amp;"x","0x1x2x3x4x5x6x7x8x9x")))),"IDの形式を確認",IF(COUNTIFS($A$8:$A$57,A57)&gt;1,"IDが重複","確認済み")))</f>
        <v/>
      </c>
      <c r="C57" s="1" t="str">
        <f aca="false">IF(B57="","",IF(B57="確認済み",0,1))</f>
        <v/>
      </c>
      <c r="D57" s="1" t="n">
        <f aca="false">IF(B57&lt;&gt;IF(COUNTA(A57)=0,"",IF(NOT(AND(ISTEXT(A57),LEN(A57)=8,EXACT(LEFT(A57,4),"CUS-"),ISNUMBER(FIND(MID(A57,5,1)&amp;"x","0x1x2x3x4x5x6x7x8x9x")),ISNUMBER(FIND(MID(A57,6,1)&amp;"x","0x1x2x3x4x5x6x7x8x9x")),ISNUMBER(FIND(MID(A57,7,1)&amp;"x","0x1x2x3x4x5x6x7x8x9x")),ISNUMBER(FIND(MID(A57,8,1)&amp;"x","0x1x2x3x4x5x6x7x8x9x")))),"IDの形式を確認",IF(COUNTIFS($A$8:$A$57,A57)&gt;1,"IDが重複","確認済み"))),1,IF(COUNTA(A57)=0,IF(C57="",0,1),IF(AND(ISNUMBER(C57),C57=IF(B57="確認済み",0,1)),0,1)))</f>
        <v>0</v>
      </c>
      <c r="E57" s="1"/>
      <c r="F57" s="1"/>
      <c r="G57" s="1"/>
      <c r="H57" s="1"/>
      <c r="I57" s="1"/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</row>
  </sheetData>
  <mergeCells count="1">
    <mergeCell ref="A2: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2026-10-16T07:36:49Z</dcterms:modified>
  <cp:revision>1</cp:revision>
  <dc:subject/>
  <dc:title/>
</cp:coreProperties>
</file>